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1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</sheets>
  <externalReferences>
    <externalReference r:id="rId29"/>
  </externalReferences>
  <definedNames>
    <definedName name="_xlnm.Print_Area" localSheetId="10">'11分類帳'!$A$1:$P$34</definedName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comments13.xml><?xml version="1.0" encoding="utf-8"?>
<comments xmlns="http://schemas.openxmlformats.org/spreadsheetml/2006/main">
  <authors>
    <author>ACCOUNT</author>
  </authors>
  <commentList>
    <comment ref="F9" authorId="0">
      <text>
        <r>
          <rPr>
            <sz val="9"/>
            <rFont val="新細明體"/>
            <family val="1"/>
          </rPr>
          <t xml:space="preserve">10人*5個月*620元.
</t>
        </r>
      </text>
    </comment>
  </commentList>
</comments>
</file>

<file path=xl/comments21.xml><?xml version="1.0" encoding="utf-8"?>
<comments xmlns="http://schemas.openxmlformats.org/spreadsheetml/2006/main">
  <authors>
    <author>ACCOUNT</author>
  </authors>
  <commentList>
    <comment ref="F5" authorId="0">
      <text>
        <r>
          <rPr>
            <sz val="9"/>
            <rFont val="新細明體"/>
            <family val="1"/>
          </rPr>
          <t xml:space="preserve">1長代師補繳3月午餐費620元.
</t>
        </r>
      </text>
    </comment>
  </commentList>
</comments>
</file>

<file path=xl/comments25.xml><?xml version="1.0" encoding="utf-8"?>
<comments xmlns="http://schemas.openxmlformats.org/spreadsheetml/2006/main">
  <authors>
    <author>ACCOUNT</author>
  </authors>
  <commentList>
    <comment ref="E8" authorId="0">
      <text>
        <r>
          <rPr>
            <b/>
            <sz val="9"/>
            <rFont val="新細明體"/>
            <family val="1"/>
          </rPr>
          <t>ACCOUNT:</t>
        </r>
        <r>
          <rPr>
            <sz val="9"/>
            <rFont val="新細明體"/>
            <family val="1"/>
          </rPr>
          <t xml:space="preserve">
1-3,1人,140元.
6/9.6/17-6/30六年級老師1500元.學生40200元.
</t>
        </r>
      </text>
    </comment>
    <comment ref="F6" authorId="0">
      <text>
        <r>
          <rPr>
            <sz val="9"/>
            <rFont val="新細明體"/>
            <family val="1"/>
          </rPr>
          <t xml:space="preserve">
1代課師補交620元</t>
        </r>
      </text>
    </comment>
  </commentList>
</comments>
</file>

<file path=xl/comments7.xml><?xml version="1.0" encoding="utf-8"?>
<comments xmlns="http://schemas.openxmlformats.org/spreadsheetml/2006/main">
  <authors>
    <author>ACCOUNT</author>
  </authors>
  <commentList>
    <comment ref="F7" authorId="0">
      <text>
        <r>
          <rPr>
            <sz val="9"/>
            <rFont val="新細明體"/>
            <family val="1"/>
          </rPr>
          <t>陳燕玲620.葉子瑄620.陳宛琦448.曾郁淳620.李佩璇620.黃逸婷620.
劉孟彥620元.李文瑰372元.張至宏248元.張凱翔620元.蕭瑞玉124*5個月=620元.侯貞宜496*5個月=2480元.
7*620+448+372+248+124*5+496*5</t>
        </r>
      </text>
    </comment>
  </commentList>
</comments>
</file>

<file path=xl/sharedStrings.xml><?xml version="1.0" encoding="utf-8"?>
<sst xmlns="http://schemas.openxmlformats.org/spreadsheetml/2006/main" count="1514" uniqueCount="493">
  <si>
    <t xml:space="preserve">本月結存1,292,356元,內含民間捐助學生午餐費補助計188,446元‧故實際結餘數為1,103,910元。
</t>
  </si>
  <si>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</si>
  <si>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</si>
  <si>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</si>
  <si>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</si>
  <si>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</si>
  <si>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</si>
  <si>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</si>
  <si>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</si>
  <si>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</si>
  <si>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</si>
  <si>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</si>
  <si>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</si>
  <si>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</si>
  <si>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</si>
  <si>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</si>
  <si>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</si>
  <si>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</si>
  <si>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</si>
  <si>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</si>
  <si>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</si>
  <si>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</si>
  <si>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</si>
  <si>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</si>
  <si>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</si>
  <si>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</si>
  <si>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</si>
  <si>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</si>
  <si>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</si>
  <si>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r>
      <t>9</t>
    </r>
    <r>
      <rPr>
        <sz val="14"/>
        <rFont val="新細明體"/>
        <family val="1"/>
      </rPr>
      <t>月午餐費</t>
    </r>
  </si>
  <si>
    <t>雜支</t>
  </si>
  <si>
    <t>維護設備費</t>
  </si>
  <si>
    <t>本月合計</t>
  </si>
  <si>
    <t>截至本月份累計數</t>
  </si>
  <si>
    <r>
      <t>10</t>
    </r>
    <r>
      <rPr>
        <sz val="14"/>
        <rFont val="新細明體"/>
        <family val="1"/>
      </rPr>
      <t>月午餐費</t>
    </r>
  </si>
  <si>
    <r>
      <t>11</t>
    </r>
    <r>
      <rPr>
        <sz val="14"/>
        <rFont val="新細明體"/>
        <family val="1"/>
      </rPr>
      <t>月午餐費</t>
    </r>
  </si>
  <si>
    <r>
      <t>12</t>
    </r>
    <r>
      <rPr>
        <sz val="14"/>
        <rFont val="新細明體"/>
        <family val="1"/>
      </rPr>
      <t>月午餐費</t>
    </r>
  </si>
  <si>
    <t>本月合計</t>
  </si>
  <si>
    <t xml:space="preserve"> </t>
  </si>
  <si>
    <t>上學年結轉</t>
  </si>
  <si>
    <t>收</t>
  </si>
  <si>
    <t>支</t>
  </si>
  <si>
    <t>副食</t>
  </si>
  <si>
    <t>午餐費</t>
  </si>
  <si>
    <t>午餐基本費</t>
  </si>
  <si>
    <t>午餐燃料費</t>
  </si>
  <si>
    <t>其他收入</t>
  </si>
  <si>
    <t>上月結轉</t>
  </si>
  <si>
    <t xml:space="preserve"> </t>
  </si>
  <si>
    <t xml:space="preserve"> </t>
  </si>
  <si>
    <t>收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</si>
  <si>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</si>
  <si>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</si>
  <si>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</si>
  <si>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</si>
  <si>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</si>
  <si>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</si>
  <si>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</si>
  <si>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</si>
  <si>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</si>
  <si>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</si>
  <si>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</si>
  <si>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</si>
  <si>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</si>
  <si>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</si>
  <si>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</si>
  <si>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</si>
  <si>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</si>
  <si>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</si>
  <si>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</si>
  <si>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</si>
  <si>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</si>
  <si>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</si>
  <si>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</si>
  <si>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</si>
  <si>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</si>
  <si>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</si>
  <si>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</si>
  <si>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</si>
  <si>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</si>
  <si>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</si>
  <si>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</si>
  <si>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</si>
  <si>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</si>
  <si>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</si>
  <si>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</si>
  <si>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</si>
  <si>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</si>
  <si>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</si>
  <si>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</si>
  <si>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</si>
  <si>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</si>
  <si>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</si>
  <si>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</si>
  <si>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</si>
  <si>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</si>
  <si>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</si>
  <si>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</si>
  <si>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</si>
  <si>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</si>
  <si>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</si>
  <si>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</si>
  <si>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</si>
  <si>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</si>
  <si>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</si>
  <si>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</si>
  <si>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</si>
  <si>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</si>
  <si>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</si>
  <si>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</si>
  <si>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</si>
  <si>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</si>
  <si>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</si>
  <si>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</si>
  <si>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</si>
  <si>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</si>
  <si>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</si>
  <si>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</si>
  <si>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</si>
  <si>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</si>
  <si>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</si>
  <si>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</si>
  <si>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</si>
  <si>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</si>
  <si>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</si>
  <si>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</si>
  <si>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</si>
  <si>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</si>
  <si>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</si>
  <si>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</si>
  <si>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</si>
  <si>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</si>
  <si>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</si>
  <si>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</si>
  <si>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</si>
  <si>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</si>
  <si>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</si>
  <si>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</si>
  <si>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</si>
  <si>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</si>
  <si>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</si>
  <si>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</si>
  <si>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</si>
  <si>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</si>
  <si>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</si>
  <si>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</si>
  <si>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</si>
  <si>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</si>
  <si>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</si>
  <si>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</si>
  <si>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</si>
  <si>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</si>
  <si>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</si>
  <si>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</si>
  <si>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</si>
  <si>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</si>
  <si>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</si>
  <si>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</si>
  <si>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</si>
  <si>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</si>
  <si>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</si>
  <si>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</si>
  <si>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</si>
  <si>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</si>
  <si>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</si>
  <si>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</si>
  <si>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</si>
  <si>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  執行秘書               校長    </t>
  </si>
  <si>
    <t xml:space="preserve">製表            出納              會計              稽核 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</si>
  <si>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</si>
  <si>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</si>
  <si>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</si>
  <si>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本月合計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</si>
  <si>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</si>
  <si>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</si>
  <si>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</si>
  <si>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</si>
  <si>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</si>
  <si>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</si>
  <si>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</si>
  <si>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</si>
  <si>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</si>
  <si>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</si>
  <si>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</si>
  <si>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</si>
  <si>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</si>
  <si>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</si>
  <si>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</si>
  <si>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</si>
  <si>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</si>
  <si>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</si>
  <si>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</si>
  <si>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</si>
  <si>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</si>
  <si>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</si>
  <si>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</si>
  <si>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7月</t>
  </si>
  <si>
    <t>8月</t>
  </si>
  <si>
    <r>
      <t>7</t>
    </r>
    <r>
      <rPr>
        <sz val="14"/>
        <rFont val="新細明體"/>
        <family val="1"/>
      </rPr>
      <t>月午餐費</t>
    </r>
  </si>
  <si>
    <t>截至7月底累計數</t>
  </si>
  <si>
    <r>
      <t>8</t>
    </r>
    <r>
      <rPr>
        <sz val="14"/>
        <rFont val="新細明體"/>
        <family val="1"/>
      </rPr>
      <t>月午餐費</t>
    </r>
  </si>
  <si>
    <t>截至8月底累計數</t>
  </si>
  <si>
    <t>中低低收入戶學生補助費</t>
  </si>
  <si>
    <t>烹調人員工作
補貼費</t>
  </si>
  <si>
    <t>烹調人員工作補貼費</t>
  </si>
  <si>
    <t>免填</t>
  </si>
  <si>
    <r>
      <t>嘉義縣太保市南新國民小學</t>
    </r>
  </si>
  <si>
    <t xml:space="preserve">   嘉義縣太保市南新國民小學</t>
  </si>
  <si>
    <t xml:space="preserve">暑假期間無午餐供應。
</t>
  </si>
  <si>
    <t>五穀米(聯社糧食工廠)</t>
  </si>
  <si>
    <t>芥花油(泓軒)</t>
  </si>
  <si>
    <t>米粉-泓軒</t>
  </si>
  <si>
    <t>廚工10月實領薪資</t>
  </si>
  <si>
    <t>廚工10月保費等</t>
  </si>
  <si>
    <t>11月食米申購(農糧署)</t>
  </si>
  <si>
    <t>收教職員工9月份午餐費</t>
  </si>
  <si>
    <t>蛋糕(龍品麵包坊)</t>
  </si>
  <si>
    <t>柴油(坤億有限公司)</t>
  </si>
  <si>
    <t>廚工11月保費等</t>
  </si>
  <si>
    <t>五穀米(聯社糧食工廠)</t>
  </si>
  <si>
    <t>廚工12月實領薪資</t>
  </si>
  <si>
    <t>廚工12月保費等</t>
  </si>
  <si>
    <t>利息收入</t>
  </si>
  <si>
    <t>芥花油等(泓軒)</t>
  </si>
  <si>
    <t>12月電話費</t>
  </si>
  <si>
    <t>廚工1月保費等</t>
  </si>
  <si>
    <t>廚工1月實領薪及年終</t>
  </si>
  <si>
    <t>米粉(泓軒)</t>
  </si>
  <si>
    <t>蛋糕(龍品)</t>
  </si>
  <si>
    <t xml:space="preserve">1.2月份午餐費於1月份收取，故本月份無午餐收費收入。
</t>
  </si>
  <si>
    <t>洗碗精等</t>
  </si>
  <si>
    <t>4月廚工保費(含自付)</t>
  </si>
  <si>
    <t>4月廚工實領薪資</t>
  </si>
  <si>
    <t>鍋爐用柴油</t>
  </si>
  <si>
    <r>
      <t>收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月份教職員工午餐</t>
    </r>
  </si>
  <si>
    <t>中低低收入戶學生補助費</t>
  </si>
  <si>
    <t>鍋爐柴油(坤億)</t>
  </si>
  <si>
    <t>廚工5月保費(含自提)</t>
  </si>
  <si>
    <t>廚工5月實領薪資</t>
  </si>
  <si>
    <t>收5月份午餐費(教職員)</t>
  </si>
  <si>
    <t>慶生蛋糕(龍品)</t>
  </si>
  <si>
    <t>瓦斯費(太展)</t>
  </si>
  <si>
    <t>柴油(坤憶)</t>
  </si>
  <si>
    <t>學生6月午餐(含代課師)</t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</si>
  <si>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</si>
  <si>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</si>
  <si>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</si>
  <si>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</si>
  <si>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5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</si>
  <si>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月午餐費</t>
    </r>
  </si>
  <si>
    <t>水塔清洗及濾心更換</t>
  </si>
  <si>
    <t>收費袋及收據(偉翔快速印刷)</t>
  </si>
  <si>
    <t>芥花油.(泓軒)</t>
  </si>
  <si>
    <t>9月廚工保費(含自付)</t>
  </si>
  <si>
    <t>10月食米費(農糧署)</t>
  </si>
  <si>
    <t>四年級校外教學師生退費</t>
  </si>
  <si>
    <t>教職員工午餐費</t>
  </si>
  <si>
    <t>師生退費</t>
  </si>
  <si>
    <t>8月份無相關收支。</t>
  </si>
  <si>
    <t>不銹鋼面盆車等(晉瀚)</t>
  </si>
  <si>
    <t>102.9.25-102.11.27水費</t>
  </si>
  <si>
    <t>103年</t>
  </si>
  <si>
    <t>米粉(泓軒食品)</t>
  </si>
  <si>
    <t>103年03月份學校午餐費收支結算表</t>
  </si>
  <si>
    <t>柴油(坤億加油站)</t>
  </si>
  <si>
    <t>4月食米申購(農糧署)</t>
  </si>
  <si>
    <t>糖.醬油等(泓軒)</t>
  </si>
  <si>
    <t>廚工3月保費(含自付)</t>
  </si>
  <si>
    <r>
      <t>教職員工3</t>
    </r>
    <r>
      <rPr>
        <sz val="10"/>
        <rFont val="細明體"/>
        <family val="3"/>
      </rPr>
      <t>月份午餐費</t>
    </r>
  </si>
  <si>
    <t>芥花油等(泓軒)</t>
  </si>
  <si>
    <t>5歲幼兒加額補助午餐費</t>
  </si>
  <si>
    <t>推車.切菜機維修(晉翰)</t>
  </si>
  <si>
    <t>芥花油(泓軒)</t>
  </si>
  <si>
    <t>廚工6.7.8月保費(含代扣)</t>
  </si>
  <si>
    <t>廚工體檢費</t>
  </si>
  <si>
    <t>師生退費</t>
  </si>
  <si>
    <t>103年7月份學校午餐費明細分類帳</t>
  </si>
  <si>
    <t>103學年度總計</t>
  </si>
  <si>
    <t>103學年度學校午餐費現金收支總帳</t>
  </si>
  <si>
    <t>103年7月份學校午餐費收支結算表</t>
  </si>
  <si>
    <t>6.7月電話費</t>
  </si>
  <si>
    <t>電費(103.05.15-103.07.13)</t>
  </si>
  <si>
    <r>
      <t>水費(10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.3.2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-10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.5.2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</si>
  <si>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t>食材檢驗費(台灣檢驗科技)</t>
  </si>
  <si>
    <t xml:space="preserve">本月結存787,872元,內含民間捐助學生午餐費補助計205,186元‧故實際結餘數為582,686元。
</t>
  </si>
  <si>
    <t>103年8月份學校午餐費明細分類帳</t>
  </si>
  <si>
    <t>103年8月份學校午餐費收支結算表</t>
  </si>
  <si>
    <t>103年9月份學校午餐費明細分類帳</t>
  </si>
  <si>
    <t>8月電話費</t>
  </si>
  <si>
    <t>洗碗精等</t>
  </si>
  <si>
    <t>8月廚工薪資</t>
  </si>
  <si>
    <t>醬油.太白粉(泓軒)</t>
  </si>
  <si>
    <t>1-1學生退費</t>
  </si>
  <si>
    <t>103.5.27-103.07.28水費</t>
  </si>
  <si>
    <t>廚工工作服.及用品</t>
  </si>
  <si>
    <t>滷包.糖等(泓軒)</t>
  </si>
  <si>
    <t>橄欖.芥花油(泓軒)</t>
  </si>
  <si>
    <t>廚房電話維修(貿盛通信)</t>
  </si>
  <si>
    <t>迴轉鍋維修等(晉瀚)</t>
  </si>
  <si>
    <t>五穀米(聯社糧食)</t>
  </si>
  <si>
    <t>香腸(鉦豐)</t>
  </si>
  <si>
    <t>9/1-9/12菜金(鉦豐)</t>
  </si>
  <si>
    <t>8/1-8/31電話費</t>
  </si>
  <si>
    <t>7.14-9.14電費</t>
  </si>
  <si>
    <t>慶生蛋糕-龍品</t>
  </si>
  <si>
    <t>10月廚工實領薪資</t>
  </si>
  <si>
    <t>清寒學生補助退費</t>
  </si>
  <si>
    <t>餐具維修(晉翰企業)</t>
  </si>
  <si>
    <t>糖.鹽等(泓軒食品)</t>
  </si>
  <si>
    <t>紅豆包(豐富家)</t>
  </si>
  <si>
    <t>9/15-9/26菜金(豐富家)</t>
  </si>
  <si>
    <t>芥花油.麻油(泓軒食品)</t>
  </si>
  <si>
    <t>103年10月份學校午餐費明細分類帳</t>
  </si>
  <si>
    <t>鐵水勺等</t>
  </si>
  <si>
    <t>蛋糕-龍品</t>
  </si>
  <si>
    <t>鍋爐用柴油(坤億)</t>
  </si>
  <si>
    <t>6-2溢繳午餐費退費</t>
  </si>
  <si>
    <t>三年級校外教學師生退費</t>
  </si>
  <si>
    <t>糖.鹽等-泓軒</t>
  </si>
  <si>
    <t>芥花油-泓軒</t>
  </si>
  <si>
    <t>雞腿丁-泓軒</t>
  </si>
  <si>
    <t>9/29-10/9菜金-泓軒</t>
  </si>
  <si>
    <t>幼兒園腸病毒停課退費</t>
  </si>
  <si>
    <t>糖.米酒等-泓軒</t>
  </si>
  <si>
    <t>橄欖油-泓軒</t>
  </si>
  <si>
    <t>9月學生午餐費(不含幼兒園)</t>
  </si>
  <si>
    <t>9月代課老師12人</t>
  </si>
  <si>
    <t>幼兒園9月午餐</t>
  </si>
  <si>
    <t>教儲戶午餐補助(幼兒園張存毅10309-10401月)</t>
  </si>
  <si>
    <t>103年9月份學校午餐費收支結算表</t>
  </si>
  <si>
    <t>本月結存713,239元,內含民間捐助學生午餐費補助計199,606元‧故實際結餘數為513,633元。</t>
  </si>
  <si>
    <t>103年11月份學校午餐費明細分類帳</t>
  </si>
  <si>
    <t>水費(102/7/29-102/9/24)</t>
  </si>
  <si>
    <t>洗碗精.清潔劑</t>
  </si>
  <si>
    <t>師生退費(1-6林妤璇)申請清寒補助</t>
  </si>
  <si>
    <t>師生退費(五年級校外教學)</t>
  </si>
  <si>
    <t>師生退費(六年級校外教學)</t>
  </si>
  <si>
    <t>糖.鹽等調味料(泓軒)</t>
  </si>
  <si>
    <t>芥花由(泓軒)</t>
  </si>
  <si>
    <t xml:space="preserve">一、本月每人收午餐費 620元。
二、應收午餐費
      學生1148人.
      教職員85 人
 (代課老師:1人248元.1人496元.1人372元.
7人620.1人124元.1人448元)
      工  友4人
      合  計 1,237人 共765,528元。
三、補助午餐費計143人,共88,660元:
    (一)縣府:國小123人,幼稚園10人,
     計82,460元。
    (二)教儲戶:幼兒園1人, 計620元 。
    (三)民間:國小9人,計5,580元       
四、本月預繳午餐費計2,480元:
    (一)代課老師預繳2,480元。
          (124*4+496*4=2,480元)
五、溢收應退費，共計620元：
   (一)6-2班溢繳未退費620元。
六、應收620元:
   (一)6-1班1人未繳,於10月補收.
七、3-6縣府補助款退回受補助學生
       (未參加)2480元。(620元*4月)
</t>
  </si>
  <si>
    <t>10/13-10/24菜金(佳隆)</t>
  </si>
  <si>
    <t>鮮奶.鮪魚罐等(佳隆)</t>
  </si>
  <si>
    <t>10/27-11/7菜金(鉦豐)</t>
  </si>
  <si>
    <t>奶黃包.地瓜丁等(鉦豐)</t>
  </si>
  <si>
    <t>濾心更換(上品水工社)</t>
  </si>
  <si>
    <t>103年10月份學校午餐費收支結算表</t>
  </si>
  <si>
    <t>補收6-1班1學生9月午餐費</t>
  </si>
  <si>
    <t>10月學生午餐費</t>
  </si>
  <si>
    <t>縣府補助食材檢驗費</t>
  </si>
  <si>
    <t>5-6補交及代課師午餐費</t>
  </si>
  <si>
    <t>縣府補助中低收入戶午餐</t>
  </si>
  <si>
    <t>一、其他收入為縣府補助食材檢驗費。
二、本月結存1,283,354元,內含民間捐助學生午餐費補助計194,026元‧故實際結餘數為1,089,328元。</t>
  </si>
  <si>
    <t>9/15-11/13電費</t>
  </si>
  <si>
    <t>10-11月電話費</t>
  </si>
  <si>
    <t>洗碗精</t>
  </si>
  <si>
    <t>12月食米申購(農糧署)</t>
  </si>
  <si>
    <t>廚工實領11月薪資</t>
  </si>
  <si>
    <t>103年12月份學校午餐費明細分類帳</t>
  </si>
  <si>
    <t>學生午餐退費</t>
  </si>
  <si>
    <t>洗碗精.菜瓜布等</t>
  </si>
  <si>
    <t>油麵-豐富家</t>
  </si>
  <si>
    <t>11/10-11/21菜金-豐富家</t>
  </si>
  <si>
    <t>小蛋糕(社口國小)</t>
  </si>
  <si>
    <t>鹽.糖等(泓軒)</t>
  </si>
  <si>
    <t>地瓜-泓軒</t>
  </si>
  <si>
    <t>11/24-12/5菜金(泓軒)</t>
  </si>
  <si>
    <t>小番茄(精神康扶之友)</t>
  </si>
  <si>
    <t>調味品(糖等)-泓軒</t>
  </si>
  <si>
    <t>柴油-坤億有限公司</t>
  </si>
  <si>
    <t>地瓜-佳隆農畜</t>
  </si>
  <si>
    <t>12/8-12/19菜金(佳隆農畜)</t>
  </si>
  <si>
    <t>104年01月份學校午餐費明細分類帳</t>
  </si>
  <si>
    <t>垃圾袋等</t>
  </si>
  <si>
    <t>不鏽鋼餐具維修(晉翰企業)</t>
  </si>
  <si>
    <t>玉米醬.鮮奶(鉦豐)</t>
  </si>
  <si>
    <t>12/22-12/31菜金(鉦豐)</t>
  </si>
  <si>
    <r>
      <t>收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月份學生午餐費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含代課師</t>
    </r>
    <r>
      <rPr>
        <sz val="10"/>
        <rFont val="Times New Roman"/>
        <family val="1"/>
      </rPr>
      <t>11</t>
    </r>
    <r>
      <rPr>
        <sz val="10"/>
        <rFont val="細明體"/>
        <family val="3"/>
      </rPr>
      <t>人</t>
    </r>
    <r>
      <rPr>
        <sz val="10"/>
        <rFont val="Times New Roman"/>
        <family val="1"/>
      </rPr>
      <t>)</t>
    </r>
  </si>
  <si>
    <r>
      <t>收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月份教職員工午餐費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含長代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</si>
  <si>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t>補收1-2班4學生午餐費</t>
  </si>
  <si>
    <t>代課老師(張志宏)午餐</t>
  </si>
  <si>
    <t>幼兒園弱勢加額補助</t>
  </si>
  <si>
    <t>學生11月午餐費(含代課師)</t>
  </si>
  <si>
    <r>
      <t>收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月份教職員工午餐費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含長代</t>
    </r>
    <r>
      <rPr>
        <sz val="10"/>
        <rFont val="Times New Roman"/>
        <family val="1"/>
      </rPr>
      <t>)</t>
    </r>
  </si>
  <si>
    <t>1-6班補交10月份(504).代課師李玟瑰補交372</t>
  </si>
  <si>
    <r>
      <t>一、本月每人收午餐費 620元。
二、應收午餐費
      學生1149人.(1轉學生收504元)
      教職員90 人
 (代課老師:1人248元.1人496元.5人112元.
    9人620.1人124元.)
      工  友4人
      合  計 1,243人 共767,012元。
三、補助午餐費計143人,共88,660元:
    (一)縣府:國小123人,幼稚園10人,
     計82,460元。
    (二)教儲戶:幼兒園1人, 計620元 。
    (三)民間:國小9人,計5,580元       
四、代課老師9月預繳本月午餐費計620元
          (124+496=620元)
五、校外教學及停課師生退費，共計9,620元
    (一)3.4年級校外教學師生:7680元.
    (二)6-2班1學生9月溢繳退費:620元
    (三)幼兒園腸病毒停課退費:1320元.
六、應收2,364元:
    (一)代課老師3人未繳於下月補收.
    (二)1-6轉學生應繳504元未繳於下月補收.</t>
    </r>
    <r>
      <rPr>
        <sz val="10"/>
        <rFont val="標楷體"/>
        <family val="4"/>
      </rPr>
      <t xml:space="preserve">
</t>
    </r>
  </si>
  <si>
    <t>103年11月份學校午餐費收支結算表</t>
  </si>
  <si>
    <t xml:space="preserve">一、本月每人收午餐費 620元。
二、應收午餐費
      學生1148 人
      教職員工76人
      代課教師19人
    (代課老師:1人248元.2人496元.1人372元 
  9人620.1人124元.5人112元.
      合  計 1,243人 共766,756元。
三、補助午餐費計143人,共88,660元:
    (一)縣府:國小123人,幼稚園10人,
     計82,460元。
    (二)教儲戶:幼兒園1人, 計620元 。
    (三)民間:國小9人,計5,580元        
四、9月預繳本月午餐費計620元:
    (一)代課老師預繳620元(496+124)。
五、退費，共計8,920元：
     (詳如繳費情形統計表)
   (一)學生退費8,380元
        (4340+4040)
   (四)教職員工退費540元。
</t>
  </si>
  <si>
    <t>103年12月份學校午餐費收支結算表</t>
  </si>
  <si>
    <r>
      <t>一、本月每人收午餐費 620元。
二、應收午餐費
      學生1146 人
      教職員工77人
      代課教師19人
 (代課老師:1人248元.2人496元.1人372元 
  9人620.1人124元.5人112元.
      合  計 1,242人 共766,136元。
三、補助午餐費計141人,共87,420元:
    (一)縣府:國小121人,幼稚園10人,
     計81,220元。
    (二)教儲戶:幼兒園1人, 計620元 。
    (三)民間:國小9人,計5,580元        
四、9月預繳本月午餐費計620元:
    (一)代課老師預繳620元(496+124)。
五、退費，共計200元：
     (詳如繳費情形統計表)
   (一)學生退費200元
     (1-4班學生請假11/17-11/28共10天)</t>
    </r>
    <r>
      <rPr>
        <sz val="11"/>
        <rFont val="標楷體"/>
        <family val="4"/>
      </rPr>
      <t xml:space="preserve">
 </t>
    </r>
  </si>
  <si>
    <t xml:space="preserve">一、本月結存1,104,896元,內含民間捐助學生午餐費補助計182,866元‧故實際結餘數為922,030元。
二、本月其他收入包括下列各項：利息收入325元。
</t>
  </si>
  <si>
    <t>收5-4補收(620).代課師(3176)</t>
  </si>
  <si>
    <r>
      <t>收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月份午餐費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教職員工</t>
    </r>
    <r>
      <rPr>
        <sz val="10"/>
        <rFont val="Times New Roman"/>
        <family val="1"/>
      </rPr>
      <t>)</t>
    </r>
  </si>
  <si>
    <t>學生1月午餐</t>
  </si>
  <si>
    <t>104年02月份學校午餐費明細分類帳</t>
  </si>
  <si>
    <t>葉金河捐款</t>
  </si>
  <si>
    <t>師生午餐退費</t>
  </si>
  <si>
    <t>1月電費(103/11/14-104/1/14)</t>
  </si>
  <si>
    <t>垃圾等</t>
  </si>
  <si>
    <t>1月慶生蛋糕(龍品)</t>
  </si>
  <si>
    <t>瓦斯費-太展</t>
  </si>
  <si>
    <t>小蛋糕-社口國小</t>
  </si>
  <si>
    <t>鍋爐用柴油-坤億</t>
  </si>
  <si>
    <t>花生.蔭鳳梨罐</t>
  </si>
  <si>
    <t>1/5-1/16菜金-豐富家</t>
  </si>
  <si>
    <t>米粉-泓軒食品</t>
  </si>
  <si>
    <t>芥花油-泓軒食品</t>
  </si>
  <si>
    <t>鹽糖醬油等-泓軒食品</t>
  </si>
  <si>
    <t>1/19-1/23菜金(泓軒食品)</t>
  </si>
  <si>
    <t>104年01月份學校午餐費收支結算表</t>
  </si>
  <si>
    <t>104年2月份學校午餐費收支結算表</t>
  </si>
  <si>
    <t>104年03月份學校午餐費明細分類帳</t>
  </si>
  <si>
    <t>2月水費(103.11.28-104.1.23)</t>
  </si>
  <si>
    <t>清潔劑.雨鞋.手套等</t>
  </si>
  <si>
    <t>1.2月電話費</t>
  </si>
  <si>
    <t>郵票</t>
  </si>
  <si>
    <t>慶生蛋糕-2.3月</t>
  </si>
  <si>
    <t>五穀米(聯社)</t>
  </si>
  <si>
    <t>音樂班比賽師生退費</t>
  </si>
  <si>
    <t>1/26-2/26菜金(泓軒食品)</t>
  </si>
  <si>
    <t>拉麵.油麵-豐富家</t>
  </si>
  <si>
    <t>廚工3月實領薪資</t>
  </si>
  <si>
    <t>2/1-2/28電話費</t>
  </si>
  <si>
    <t>水龍頭迴轉鍋維修-晉翰</t>
  </si>
  <si>
    <t>本月結存1,039,952元,內含民間捐助學生午餐費補助計262,866元‧故實際結餘數為777,086元。</t>
  </si>
  <si>
    <t>104年</t>
  </si>
  <si>
    <t>廚工2月實領薪資</t>
  </si>
  <si>
    <t>廚工2月代扣保費</t>
  </si>
  <si>
    <t>3月食米申購款</t>
  </si>
  <si>
    <t>本月結存938,034元,內含民間捐助學生午餐費補助計262,866元‧故實際結餘數為675,168元。</t>
  </si>
  <si>
    <t>收3月份代課老師午餐費</t>
  </si>
  <si>
    <r>
      <t>收3</t>
    </r>
    <r>
      <rPr>
        <sz val="10"/>
        <rFont val="細明體"/>
        <family val="3"/>
      </rPr>
      <t>月份學生午餐費</t>
    </r>
  </si>
  <si>
    <t>104年04月份學校午餐費明細分類帳</t>
  </si>
  <si>
    <t>4-4班學生開刀3/16-4/6住院</t>
  </si>
  <si>
    <t>3月電費</t>
  </si>
  <si>
    <t>電腦硬碟,洗碗精等</t>
  </si>
  <si>
    <t>糖.醬油等-泓軒</t>
  </si>
  <si>
    <t>脫氧劑.推車維修(晉翰)</t>
  </si>
  <si>
    <t>肉包.綠豆-佳隆農畜</t>
  </si>
  <si>
    <t>3/2-3/13菜金-佳隆農畜</t>
  </si>
  <si>
    <t>花瓜.玉米粒-鉦豐</t>
  </si>
  <si>
    <t>3/16-3/27菜金-鉦豐</t>
  </si>
  <si>
    <t>漢堡.番茄醬(豐富家)</t>
  </si>
  <si>
    <t>3/28-4/10菜金(豐富家)</t>
  </si>
  <si>
    <t>五年級校外教學師生退費</t>
  </si>
  <si>
    <t>五穀米-聯社糧食工廠</t>
  </si>
  <si>
    <t>5月食米申購費-農糧署</t>
  </si>
  <si>
    <t>本月結存1,223,771元,內含民間捐助學生午餐費補助計262,246元‧故實際結餘數為961,525元。</t>
  </si>
  <si>
    <t>學生4月午餐費</t>
  </si>
  <si>
    <t>104年04月份學校午餐費收支結算表</t>
  </si>
  <si>
    <t xml:space="preserve">一、本月結存1,049,508元,內含民間捐助學生午餐費補助計261,006元‧故實際結餘數為788,502元。
</t>
  </si>
  <si>
    <t xml:space="preserve">一、本月每人收午餐費 620元。(1.2月
       一併收取)
二、應收午餐費
  學生1148人
  教職員85人
  (代課老師:.6人620元.1人交248元
1人372元  . 1人124元.1人364元.1人496元
2人交476元.)
  工  友4人
  合  計 1,237人 共765,156元。
三、補助午餐費計142人,共88,040元:
(一)縣府:國小131人,幼稚園11人,
  計88,040元。
四、退費,共計1480元:
  4-8班退費440元,5-4班退費480元,
  5-6班退費500元,導師午餐退費60元。
五、已於103/9月預繳午餐費計620元:
    (一)代課老師預繳620元。
          (124*1+496*1=620元)
</t>
  </si>
  <si>
    <t>一、本月每人收午餐費 620元。
二、應收午餐費
  學生1141人
  教職員81人
  (代課老師:.6人620元.1人交248元
 1人124元.1人496元)
  工  友4人
  合  計 1,226人 共759,128元。
三、補助午餐費計143人,共88,660元:
(一)縣府:國小131人,幼稚園11人,
  計88,040元。
(二)民間:幼兒園1人,計620元.
四、退費,共計2,100元:
 音樂比賽音樂班及老師退費2,100元.
五、本月預繳4-6月午餐費計2,604元:
    (一)代課老師預繳2,604元。
          (248+496+124)*3=2604元
六、一長代師補繳2月份3天84元.
七、一長代未繳620元,於4月份補收.</t>
  </si>
  <si>
    <t>104年05月份學校午餐費明細分類帳</t>
  </si>
  <si>
    <t>104.01.24-104.03.25水費</t>
  </si>
  <si>
    <t>104.3.16-104.5.14電費</t>
  </si>
  <si>
    <t>4.5月電話費</t>
  </si>
  <si>
    <t>菜瓜布.刷子</t>
  </si>
  <si>
    <t>餐具維修(晉翰)</t>
  </si>
  <si>
    <t>4/13-4/24菜金(泓軒)</t>
  </si>
  <si>
    <t>104年1-6月貧困學生午餐補助</t>
  </si>
  <si>
    <t>收5月份午餐費(學生)</t>
  </si>
  <si>
    <t>104年05月份學校午餐費收支結算表</t>
  </si>
  <si>
    <t xml:space="preserve">一、本月每人收午餐費 620元。
二、應收午餐費
  學生1140人(1人轉出只交56元)
  教職員85人
  (代課老師:.7人620元.1人交248元
  1人124元.1人496元,2人168元.
  2人196元.)
  工  友4人
  合  計 1,229人 共758,672元。
三、補助午餐費計144人,共89,280元:
(一)縣府:國小132人,幼稚園10人,
  計88,040元。
(二)民間:國小1人,幼兒園1人,計1240元.
四、退費,共計4,840元:
      (一)學生住院退300元.
      (二)五年級校外教學師生退費4,540元.
五、已於3月預繳本月午餐費計868元:
    (一)代課老師預繳868元。
          248+496+124=868元
六、一長代補繳3月份午餐費620元.
</t>
  </si>
  <si>
    <t xml:space="preserve">一、本月每人收午餐費 620元。
二、應收午餐費
      學生1138人(3-3,1人交252元,
      4-5,1人交252元)
      教職員81 人
 (代課老師:1人124元.1人496元.
  7人620元.2人248元.)
      工  友4人
      合  計 1,223人 共756,160元。
三、補助午餐費計144人,共89,280元:
(一)縣府:國小132人,幼稚園10人,計88,040元。
(二)民間:國小1人,幼兒園1人,計1,240元.
四、已於3月預繳本月午餐費計868元:
    (一)代課老師預繳868元。
          248+496+124=868元
</t>
  </si>
  <si>
    <t xml:space="preserve">一、本月結存1,725,724元,內含民間捐助學生午餐費補助計259,766元‧故實際結餘數為1,465,958元。
二、中低低收入戶學生補助費434,000元為縣府補助104年3-6月幼兒園經濟弱勢加額補助10名學生午餐補助(24800元).
         及國小104年1-6月貧困學生午餐補助(409200元)。
</t>
  </si>
  <si>
    <t>鮪魚罐.雞腿丁等-佳隆農畜</t>
  </si>
  <si>
    <t>4/27-5/8菜金-佳隆農畜</t>
  </si>
  <si>
    <t>魚漿.玉米粒-鉦豐農畜</t>
  </si>
  <si>
    <t>5/11-5/22菜金-鉦豐農畜</t>
  </si>
  <si>
    <t>6月電話費</t>
  </si>
  <si>
    <t>104年06月份學校午餐費明細分類帳</t>
  </si>
  <si>
    <t>廚工制服</t>
  </si>
  <si>
    <t>濾心更換</t>
  </si>
  <si>
    <t>香皂</t>
  </si>
  <si>
    <t>廚工6月實領薪資薪資</t>
  </si>
  <si>
    <t>醬油.豆瓣</t>
  </si>
  <si>
    <t>清潔劑.厚菜瓜布</t>
  </si>
  <si>
    <t>有機蔬菜(太保公所補助,先行預支)-台灣阿甘</t>
  </si>
  <si>
    <t>油麵-豐富家</t>
  </si>
  <si>
    <t>蔭鳳梨.油花生-豐富家</t>
  </si>
  <si>
    <t>5/25-6/5菜金-豐富家</t>
  </si>
  <si>
    <t>二砂糖等(泓軒)</t>
  </si>
  <si>
    <t>燒賣.香腸(泓軒)</t>
  </si>
  <si>
    <t>6/9-6/18菜金(泓軒)</t>
  </si>
  <si>
    <t>鴿蛋等(佳隆)</t>
  </si>
  <si>
    <t>6/22-6/30菜金(佳隆)</t>
  </si>
  <si>
    <r>
      <t>收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月份午餐費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教職員工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含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含代課師</t>
    </r>
    <r>
      <rPr>
        <sz val="12"/>
        <rFont val="Times New Roman"/>
        <family val="1"/>
      </rPr>
      <t>)</t>
    </r>
  </si>
  <si>
    <t>104年06月份學校午餐費收支結算表</t>
  </si>
  <si>
    <t>一、本月結存1,012,858元,內含民間捐助學生午餐費補助計258,526元‧故實際結餘數為754,332元。
二、本月其他收入包括下列各項：利息收入403元。</t>
  </si>
  <si>
    <t>103學年度（103年7月至104年6月）學校午餐費收支結算表</t>
  </si>
  <si>
    <t xml:space="preserve">填表說明：
</t>
  </si>
  <si>
    <r>
      <t>一、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學年度用餐教職員工人數（</t>
    </r>
    <r>
      <rPr>
        <sz val="12"/>
        <rFont val="Times New Roman"/>
        <family val="1"/>
      </rPr>
      <t>84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>1136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>1220</t>
    </r>
    <r>
      <rPr>
        <sz val="12"/>
        <rFont val="標楷體"/>
        <family val="4"/>
      </rPr>
      <t>）人。
二、中低收入戶補助指縣府補助(305040元+409200元)及幼兒園弱勢加額補助(31000元+24800元)；清寒學生補助指教儲戶及民間補助。
二、其他收入包括下列各項：縣府補助食材檢驗費7665元,各界捐款80</t>
    </r>
    <r>
      <rPr>
        <sz val="12"/>
        <rFont val="Times New Roman"/>
        <family val="1"/>
      </rPr>
      <t>,000</t>
    </r>
    <r>
      <rPr>
        <sz val="12"/>
        <rFont val="標楷體"/>
        <family val="4"/>
      </rPr>
      <t>元、利息收入</t>
    </r>
    <r>
      <rPr>
        <sz val="12"/>
        <rFont val="Times New Roman"/>
        <family val="1"/>
      </rPr>
      <t>728</t>
    </r>
    <r>
      <rPr>
        <sz val="12"/>
        <rFont val="標楷體"/>
        <family val="4"/>
      </rPr>
      <t>元。
三、本學期結存</t>
    </r>
    <r>
      <rPr>
        <sz val="12"/>
        <rFont val="Times New Roman"/>
        <family val="1"/>
      </rPr>
      <t>1,012,858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內含民間捐助學生午餐費補助計</t>
    </r>
    <r>
      <rPr>
        <sz val="12"/>
        <rFont val="Times New Roman"/>
        <family val="1"/>
      </rPr>
      <t>258,526</t>
    </r>
    <r>
      <rPr>
        <sz val="12"/>
        <rFont val="標楷體"/>
        <family val="4"/>
      </rPr>
      <t>元‧故實際結餘數為</t>
    </r>
    <r>
      <rPr>
        <sz val="12"/>
        <rFont val="Times New Roman"/>
        <family val="1"/>
      </rPr>
      <t>754,332</t>
    </r>
    <r>
      <rPr>
        <sz val="12"/>
        <rFont val="標楷體"/>
        <family val="4"/>
      </rPr>
      <t>元。</t>
    </r>
  </si>
  <si>
    <t xml:space="preserve">一、本月每人收午餐費 620元。
二、應收午餐費
      學生1136人
      教職員80人
 (代課老師:1人248元.1人496元.1人372元.
  1人124元.8人620 元.)
      工  友4人
      合  計 1,220人 共755,160元。
三、補助午餐費計144人,共89,280元:
(一)縣府:國小132人,幼稚園10人,計88,040元。
(二)民間:國小1人,幼兒園1人,計1,240元.
四、已於3月預繳本月午餐費計868元:
    (一)代課老師預繳868元。
          248+496+124=868元
五、師生退費計42,300元:
    (一)1-3,1學生請假退140元.
    (二)六年級師生退費41,700元.
    (三)4-8班6.23班級活動退費460元.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</si>
</sst>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3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2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2"/>
      <color indexed="12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sz val="18"/>
      <name val="標楷體"/>
      <family val="4"/>
    </font>
    <font>
      <sz val="14"/>
      <color indexed="10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9"/>
      <name val="新細明體"/>
      <family val="1"/>
    </font>
    <font>
      <sz val="13"/>
      <name val="細明體"/>
      <family val="3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vertical="center"/>
    </xf>
    <xf numFmtId="182" fontId="8" fillId="0" borderId="1" xfId="16" applyNumberFormat="1" applyFont="1" applyBorder="1" applyAlignment="1">
      <alignment horizontal="right" vertical="center"/>
    </xf>
    <xf numFmtId="182" fontId="8" fillId="0" borderId="5" xfId="16" applyNumberFormat="1" applyFont="1" applyBorder="1" applyAlignment="1">
      <alignment horizontal="right" vertical="center"/>
    </xf>
    <xf numFmtId="182" fontId="10" fillId="0" borderId="1" xfId="16" applyNumberFormat="1" applyFont="1" applyBorder="1" applyAlignment="1">
      <alignment horizontal="right" vertical="center"/>
    </xf>
    <xf numFmtId="182" fontId="10" fillId="0" borderId="5" xfId="16" applyNumberFormat="1" applyFont="1" applyBorder="1" applyAlignment="1">
      <alignment horizontal="right" vertical="center"/>
    </xf>
    <xf numFmtId="182" fontId="9" fillId="0" borderId="1" xfId="16" applyNumberFormat="1" applyFont="1" applyBorder="1" applyAlignment="1">
      <alignment horizontal="right" vertical="center"/>
    </xf>
    <xf numFmtId="182" fontId="8" fillId="0" borderId="0" xfId="16" applyNumberFormat="1" applyFont="1" applyAlignment="1">
      <alignment horizontal="right" vertical="center"/>
    </xf>
    <xf numFmtId="182" fontId="8" fillId="0" borderId="4" xfId="16" applyNumberFormat="1" applyFont="1" applyBorder="1" applyAlignment="1">
      <alignment horizontal="center" vertical="center"/>
    </xf>
    <xf numFmtId="182" fontId="8" fillId="0" borderId="6" xfId="16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183" fontId="1" fillId="0" borderId="1" xfId="16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82" fontId="11" fillId="0" borderId="1" xfId="16" applyNumberFormat="1" applyFont="1" applyBorder="1" applyAlignment="1">
      <alignment horizontal="right" vertical="center"/>
    </xf>
    <xf numFmtId="182" fontId="16" fillId="0" borderId="1" xfId="16" applyNumberFormat="1" applyFont="1" applyBorder="1" applyAlignment="1">
      <alignment horizontal="right" vertical="center"/>
    </xf>
    <xf numFmtId="183" fontId="17" fillId="0" borderId="1" xfId="0" applyNumberFormat="1" applyFont="1" applyBorder="1" applyAlignment="1">
      <alignment vertical="center"/>
    </xf>
    <xf numFmtId="183" fontId="18" fillId="0" borderId="1" xfId="0" applyNumberFormat="1" applyFont="1" applyBorder="1" applyAlignment="1">
      <alignment vertical="center"/>
    </xf>
    <xf numFmtId="183" fontId="17" fillId="0" borderId="8" xfId="0" applyNumberFormat="1" applyFont="1" applyBorder="1" applyAlignment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184" fontId="17" fillId="0" borderId="1" xfId="16" applyNumberFormat="1" applyFont="1" applyBorder="1" applyAlignment="1">
      <alignment horizontal="center" vertical="center"/>
    </xf>
    <xf numFmtId="184" fontId="17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9" fillId="0" borderId="1" xfId="16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/>
    </xf>
    <xf numFmtId="180" fontId="5" fillId="2" borderId="1" xfId="0" applyNumberFormat="1" applyFont="1" applyFill="1" applyBorder="1" applyAlignment="1" applyProtection="1">
      <alignment horizontal="right" vertical="center"/>
      <protection/>
    </xf>
    <xf numFmtId="180" fontId="5" fillId="2" borderId="10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" xfId="16" applyNumberFormat="1" applyFont="1" applyBorder="1" applyAlignment="1">
      <alignment horizontal="center" vertical="center"/>
    </xf>
    <xf numFmtId="182" fontId="4" fillId="0" borderId="1" xfId="16" applyNumberFormat="1" applyFont="1" applyBorder="1" applyAlignment="1">
      <alignment vertical="center"/>
    </xf>
    <xf numFmtId="10" fontId="4" fillId="0" borderId="1" xfId="19" applyNumberFormat="1" applyFont="1" applyBorder="1" applyAlignment="1">
      <alignment vertical="center"/>
    </xf>
    <xf numFmtId="9" fontId="4" fillId="0" borderId="1" xfId="1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2" fontId="4" fillId="0" borderId="0" xfId="16" applyNumberFormat="1" applyFont="1" applyAlignment="1">
      <alignment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182" fontId="0" fillId="0" borderId="1" xfId="16" applyNumberFormat="1" applyFont="1" applyBorder="1" applyAlignment="1">
      <alignment horizontal="right" vertical="center"/>
    </xf>
    <xf numFmtId="182" fontId="16" fillId="0" borderId="5" xfId="16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2" borderId="1" xfId="15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/>
    </xf>
    <xf numFmtId="0" fontId="4" fillId="2" borderId="14" xfId="0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180" fontId="11" fillId="2" borderId="1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182" fontId="29" fillId="0" borderId="1" xfId="16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shrinkToFit="1"/>
    </xf>
    <xf numFmtId="176" fontId="27" fillId="0" borderId="1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wrapText="1" shrinkToFit="1"/>
    </xf>
    <xf numFmtId="176" fontId="2" fillId="0" borderId="9" xfId="0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7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2&#23416;&#24180;&#24230;\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4">
        <row r="41">
          <cell r="P41">
            <v>812161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pane ySplit="2" topLeftCell="BM36" activePane="bottomLeft" state="frozen"/>
      <selection pane="topLeft" activeCell="A1" sqref="A1"/>
      <selection pane="bottomLeft" activeCell="F3" sqref="F3"/>
    </sheetView>
  </sheetViews>
  <sheetFormatPr defaultColWidth="9.00390625" defaultRowHeight="22.5" customHeight="1"/>
  <cols>
    <col min="1" max="1" width="5.50390625" style="13" customWidth="1"/>
    <col min="2" max="2" width="4.375" style="13" customWidth="1"/>
    <col min="3" max="3" width="4.00390625" style="13" customWidth="1"/>
    <col min="4" max="4" width="5.875" style="9" customWidth="1"/>
    <col min="5" max="5" width="27.75390625" style="9" customWidth="1"/>
    <col min="6" max="6" width="15.00390625" style="21" customWidth="1"/>
    <col min="7" max="7" width="13.75390625" style="21" customWidth="1"/>
    <col min="8" max="8" width="16.375" style="21" customWidth="1"/>
    <col min="9" max="16384" width="8.875" style="9" customWidth="1"/>
  </cols>
  <sheetData>
    <row r="1" spans="1:8" ht="32.25" customHeight="1" thickBot="1">
      <c r="A1" s="141" t="str">
        <f>'07分類帳'!A1:I1</f>
        <v>嘉義縣太保市南新國民小學</v>
      </c>
      <c r="B1" s="141"/>
      <c r="C1" s="141"/>
      <c r="D1" s="141"/>
      <c r="E1" s="141"/>
      <c r="F1" s="135" t="s">
        <v>278</v>
      </c>
      <c r="G1" s="135"/>
      <c r="H1" s="135"/>
    </row>
    <row r="2" spans="1:8" ht="40.5" customHeight="1">
      <c r="A2" s="6" t="s">
        <v>21</v>
      </c>
      <c r="B2" s="7" t="s">
        <v>22</v>
      </c>
      <c r="C2" s="7" t="s">
        <v>23</v>
      </c>
      <c r="D2" s="8" t="s">
        <v>24</v>
      </c>
      <c r="E2" s="7" t="s">
        <v>25</v>
      </c>
      <c r="F2" s="22" t="s">
        <v>26</v>
      </c>
      <c r="G2" s="22" t="s">
        <v>27</v>
      </c>
      <c r="H2" s="23" t="s">
        <v>28</v>
      </c>
    </row>
    <row r="3" spans="1:8" ht="22.5" customHeight="1">
      <c r="A3" s="10">
        <v>103</v>
      </c>
      <c r="B3" s="11">
        <v>7</v>
      </c>
      <c r="C3" s="11">
        <v>1</v>
      </c>
      <c r="D3" s="11"/>
      <c r="E3" s="11" t="s">
        <v>183</v>
      </c>
      <c r="F3" s="16">
        <f>'[1]06分類帳'!$P$41</f>
        <v>812161</v>
      </c>
      <c r="G3" s="16"/>
      <c r="H3" s="17">
        <f>F3</f>
        <v>812161</v>
      </c>
    </row>
    <row r="4" spans="1:8" ht="22.5" customHeight="1">
      <c r="A4" s="10">
        <v>103</v>
      </c>
      <c r="B4" s="11"/>
      <c r="C4" s="11"/>
      <c r="D4" s="11"/>
      <c r="E4" s="12" t="s">
        <v>198</v>
      </c>
      <c r="F4" s="16">
        <f>'07分類帳'!F9-F3</f>
        <v>0</v>
      </c>
      <c r="G4" s="16"/>
      <c r="H4" s="17">
        <f>F4-G4</f>
        <v>0</v>
      </c>
    </row>
    <row r="5" spans="1:8" ht="22.5" customHeight="1">
      <c r="A5" s="10">
        <v>103</v>
      </c>
      <c r="B5" s="11">
        <v>7</v>
      </c>
      <c r="C5" s="11">
        <v>31</v>
      </c>
      <c r="D5" s="11"/>
      <c r="E5" s="11" t="s">
        <v>8</v>
      </c>
      <c r="F5" s="16"/>
      <c r="G5" s="16">
        <f>'07分類帳'!G9</f>
        <v>0</v>
      </c>
      <c r="H5" s="17">
        <f aca="true" t="shared" si="0" ref="H5:H11">H4+F5-G5</f>
        <v>0</v>
      </c>
    </row>
    <row r="6" spans="1:8" ht="22.5" customHeight="1">
      <c r="A6" s="10"/>
      <c r="B6" s="11"/>
      <c r="C6" s="11"/>
      <c r="D6" s="11"/>
      <c r="E6" s="11" t="s">
        <v>42</v>
      </c>
      <c r="F6" s="16"/>
      <c r="G6" s="16">
        <f>'07分類帳'!H9</f>
        <v>0</v>
      </c>
      <c r="H6" s="17">
        <f t="shared" si="0"/>
        <v>0</v>
      </c>
    </row>
    <row r="7" spans="1:8" ht="22.5" customHeight="1">
      <c r="A7" s="10"/>
      <c r="B7" s="11"/>
      <c r="C7" s="11"/>
      <c r="D7" s="11"/>
      <c r="E7" s="11" t="s">
        <v>9</v>
      </c>
      <c r="F7" s="16"/>
      <c r="G7" s="16">
        <f>'07分類帳'!I9</f>
        <v>0</v>
      </c>
      <c r="H7" s="17">
        <f t="shared" si="0"/>
        <v>0</v>
      </c>
    </row>
    <row r="8" spans="1:8" ht="22.5" customHeight="1">
      <c r="A8" s="10"/>
      <c r="B8" s="11"/>
      <c r="C8" s="11"/>
      <c r="D8" s="11"/>
      <c r="E8" s="11" t="s">
        <v>10</v>
      </c>
      <c r="F8" s="16"/>
      <c r="G8" s="16">
        <f>'07分類帳'!J9</f>
        <v>0</v>
      </c>
      <c r="H8" s="17">
        <f t="shared" si="0"/>
        <v>0</v>
      </c>
    </row>
    <row r="9" spans="1:8" ht="22.5" customHeight="1">
      <c r="A9" s="10"/>
      <c r="B9" s="11"/>
      <c r="C9" s="11"/>
      <c r="D9" s="11"/>
      <c r="E9" s="11" t="s">
        <v>18</v>
      </c>
      <c r="F9" s="16"/>
      <c r="G9" s="16">
        <f>'07分類帳'!K9</f>
        <v>0</v>
      </c>
      <c r="H9" s="17">
        <f t="shared" si="0"/>
        <v>0</v>
      </c>
    </row>
    <row r="10" spans="1:8" ht="22.5" customHeight="1">
      <c r="A10" s="10"/>
      <c r="B10" s="11"/>
      <c r="C10" s="11"/>
      <c r="D10" s="11"/>
      <c r="E10" s="11" t="s">
        <v>171</v>
      </c>
      <c r="F10" s="16"/>
      <c r="G10" s="16">
        <f>'07分類帳'!L9</f>
        <v>15528</v>
      </c>
      <c r="H10" s="17">
        <f t="shared" si="0"/>
        <v>-15528</v>
      </c>
    </row>
    <row r="11" spans="1:8" ht="22.5" customHeight="1">
      <c r="A11" s="10"/>
      <c r="B11" s="11"/>
      <c r="C11" s="11"/>
      <c r="D11" s="11"/>
      <c r="E11" s="11" t="s">
        <v>31</v>
      </c>
      <c r="F11" s="16"/>
      <c r="G11" s="16">
        <f>'07分類帳'!M9</f>
        <v>0</v>
      </c>
      <c r="H11" s="17">
        <f t="shared" si="0"/>
        <v>-15528</v>
      </c>
    </row>
    <row r="12" spans="1:8" ht="22.5" customHeight="1">
      <c r="A12" s="10"/>
      <c r="B12" s="11"/>
      <c r="C12" s="11"/>
      <c r="D12" s="11"/>
      <c r="E12" s="11" t="s">
        <v>30</v>
      </c>
      <c r="F12" s="16"/>
      <c r="G12" s="16">
        <f>'07分類帳'!N9</f>
        <v>8761</v>
      </c>
      <c r="H12" s="17">
        <f>H11+F12-G12</f>
        <v>-24289</v>
      </c>
    </row>
    <row r="13" spans="1:8" ht="22.5" customHeight="1">
      <c r="A13" s="10"/>
      <c r="B13" s="11"/>
      <c r="C13" s="11"/>
      <c r="D13" s="11"/>
      <c r="E13" s="91" t="s">
        <v>172</v>
      </c>
      <c r="F13" s="18">
        <f>SUM(F3:F12)</f>
        <v>812161</v>
      </c>
      <c r="G13" s="18">
        <f>SUM(G3:G12)</f>
        <v>24289</v>
      </c>
      <c r="H13" s="19">
        <f>F13-G13</f>
        <v>787872</v>
      </c>
    </row>
    <row r="14" spans="1:8" ht="22.5" customHeight="1">
      <c r="A14" s="10"/>
      <c r="B14" s="11"/>
      <c r="C14" s="11"/>
      <c r="D14" s="11"/>
      <c r="E14" s="91" t="s">
        <v>199</v>
      </c>
      <c r="F14" s="18">
        <f>F13</f>
        <v>812161</v>
      </c>
      <c r="G14" s="18">
        <f>G13</f>
        <v>24289</v>
      </c>
      <c r="H14" s="19">
        <f>F14-G14</f>
        <v>787872</v>
      </c>
    </row>
    <row r="15" spans="1:8" ht="22.5" customHeight="1">
      <c r="A15" s="10">
        <v>103</v>
      </c>
      <c r="B15" s="11">
        <v>8</v>
      </c>
      <c r="C15" s="11"/>
      <c r="D15" s="11"/>
      <c r="E15" s="12" t="s">
        <v>200</v>
      </c>
      <c r="F15" s="16">
        <f>'08分類帳'!F6</f>
        <v>0</v>
      </c>
      <c r="G15" s="16"/>
      <c r="H15" s="17">
        <f>F15-G15</f>
        <v>0</v>
      </c>
    </row>
    <row r="16" spans="1:8" ht="22.5" customHeight="1">
      <c r="A16" s="10">
        <v>103</v>
      </c>
      <c r="B16" s="11">
        <v>8</v>
      </c>
      <c r="C16" s="11">
        <v>31</v>
      </c>
      <c r="D16" s="11"/>
      <c r="E16" s="11" t="s">
        <v>8</v>
      </c>
      <c r="F16" s="16"/>
      <c r="G16" s="16">
        <f>'08分類帳'!G6</f>
        <v>0</v>
      </c>
      <c r="H16" s="17">
        <f aca="true" t="shared" si="1" ref="H16:H22">H15+F16-G16</f>
        <v>0</v>
      </c>
    </row>
    <row r="17" spans="1:8" ht="22.5" customHeight="1">
      <c r="A17" s="10"/>
      <c r="B17" s="11"/>
      <c r="C17" s="11"/>
      <c r="D17" s="11"/>
      <c r="E17" s="11" t="s">
        <v>42</v>
      </c>
      <c r="F17" s="16"/>
      <c r="G17" s="16">
        <f>'08分類帳'!H6</f>
        <v>0</v>
      </c>
      <c r="H17" s="17">
        <f t="shared" si="1"/>
        <v>0</v>
      </c>
    </row>
    <row r="18" spans="1:8" ht="22.5" customHeight="1">
      <c r="A18" s="10"/>
      <c r="B18" s="11"/>
      <c r="C18" s="11"/>
      <c r="D18" s="11"/>
      <c r="E18" s="11" t="s">
        <v>9</v>
      </c>
      <c r="F18" s="16"/>
      <c r="G18" s="16">
        <f>'08分類帳'!I6</f>
        <v>0</v>
      </c>
      <c r="H18" s="17">
        <f t="shared" si="1"/>
        <v>0</v>
      </c>
    </row>
    <row r="19" spans="1:8" ht="22.5" customHeight="1">
      <c r="A19" s="10"/>
      <c r="B19" s="11"/>
      <c r="C19" s="11"/>
      <c r="D19" s="11"/>
      <c r="E19" s="11" t="s">
        <v>10</v>
      </c>
      <c r="F19" s="16"/>
      <c r="G19" s="16">
        <f>'08分類帳'!J6</f>
        <v>0</v>
      </c>
      <c r="H19" s="17">
        <f t="shared" si="1"/>
        <v>0</v>
      </c>
    </row>
    <row r="20" spans="1:8" ht="22.5" customHeight="1">
      <c r="A20" s="10"/>
      <c r="B20" s="11"/>
      <c r="C20" s="11"/>
      <c r="D20" s="11"/>
      <c r="E20" s="11" t="s">
        <v>18</v>
      </c>
      <c r="F20" s="16"/>
      <c r="G20" s="16">
        <f>'08分類帳'!K6</f>
        <v>0</v>
      </c>
      <c r="H20" s="17">
        <f t="shared" si="1"/>
        <v>0</v>
      </c>
    </row>
    <row r="21" spans="1:8" ht="22.5" customHeight="1">
      <c r="A21" s="10"/>
      <c r="B21" s="11"/>
      <c r="C21" s="11"/>
      <c r="D21" s="11"/>
      <c r="E21" s="11" t="s">
        <v>171</v>
      </c>
      <c r="F21" s="16"/>
      <c r="G21" s="16">
        <f>'08分類帳'!L6</f>
        <v>0</v>
      </c>
      <c r="H21" s="17">
        <f t="shared" si="1"/>
        <v>0</v>
      </c>
    </row>
    <row r="22" spans="1:8" ht="22.5" customHeight="1">
      <c r="A22" s="10"/>
      <c r="B22" s="11"/>
      <c r="C22" s="11"/>
      <c r="D22" s="11"/>
      <c r="E22" s="11" t="s">
        <v>31</v>
      </c>
      <c r="F22" s="16"/>
      <c r="G22" s="16">
        <f>'08分類帳'!M6</f>
        <v>0</v>
      </c>
      <c r="H22" s="17">
        <f t="shared" si="1"/>
        <v>0</v>
      </c>
    </row>
    <row r="23" spans="1:8" ht="22.5" customHeight="1">
      <c r="A23" s="10"/>
      <c r="B23" s="11"/>
      <c r="C23" s="11"/>
      <c r="D23" s="11"/>
      <c r="E23" s="11" t="s">
        <v>30</v>
      </c>
      <c r="F23" s="16"/>
      <c r="G23" s="16">
        <f>'08分類帳'!N6</f>
        <v>0</v>
      </c>
      <c r="H23" s="17">
        <f>H22+F23-G23</f>
        <v>0</v>
      </c>
    </row>
    <row r="24" spans="1:8" ht="22.5" customHeight="1">
      <c r="A24" s="10"/>
      <c r="B24" s="11"/>
      <c r="C24" s="11"/>
      <c r="D24" s="11"/>
      <c r="E24" s="91" t="s">
        <v>172</v>
      </c>
      <c r="F24" s="18">
        <f>SUM(F15:F23)</f>
        <v>0</v>
      </c>
      <c r="G24" s="18">
        <f>SUM(G16:G23)</f>
        <v>0</v>
      </c>
      <c r="H24" s="19">
        <f>F24-G24</f>
        <v>0</v>
      </c>
    </row>
    <row r="25" spans="1:8" ht="22.5" customHeight="1">
      <c r="A25" s="10"/>
      <c r="B25" s="11"/>
      <c r="C25" s="11"/>
      <c r="D25" s="11"/>
      <c r="E25" s="91" t="s">
        <v>201</v>
      </c>
      <c r="F25" s="18">
        <f>F24+F14</f>
        <v>812161</v>
      </c>
      <c r="G25" s="18">
        <f>G24+G14</f>
        <v>24289</v>
      </c>
      <c r="H25" s="19">
        <f>F25-G25</f>
        <v>787872</v>
      </c>
    </row>
    <row r="26" spans="1:8" ht="22.5" customHeight="1">
      <c r="A26" s="10">
        <v>103</v>
      </c>
      <c r="B26" s="11">
        <v>9</v>
      </c>
      <c r="C26" s="11"/>
      <c r="D26" s="11"/>
      <c r="E26" s="12" t="s">
        <v>29</v>
      </c>
      <c r="F26" s="16">
        <f>'09分類帳'!F44</f>
        <v>679968</v>
      </c>
      <c r="G26" s="16"/>
      <c r="H26" s="17">
        <f>F26-G26</f>
        <v>679968</v>
      </c>
    </row>
    <row r="27" spans="1:8" ht="22.5" customHeight="1">
      <c r="A27" s="10">
        <v>103</v>
      </c>
      <c r="B27" s="11">
        <v>9</v>
      </c>
      <c r="C27" s="11">
        <v>30</v>
      </c>
      <c r="D27" s="11"/>
      <c r="E27" s="11" t="s">
        <v>8</v>
      </c>
      <c r="F27" s="16"/>
      <c r="G27" s="16">
        <f>'09分類帳'!G44</f>
        <v>40240</v>
      </c>
      <c r="H27" s="17">
        <f aca="true" t="shared" si="2" ref="H27:H33">H26+F27-G27</f>
        <v>639728</v>
      </c>
    </row>
    <row r="28" spans="1:8" ht="22.5" customHeight="1">
      <c r="A28" s="10"/>
      <c r="B28" s="11"/>
      <c r="C28" s="11"/>
      <c r="D28" s="11"/>
      <c r="E28" s="11" t="s">
        <v>42</v>
      </c>
      <c r="F28" s="16"/>
      <c r="G28" s="16">
        <f>'09分類帳'!H44</f>
        <v>412343</v>
      </c>
      <c r="H28" s="17">
        <f t="shared" si="2"/>
        <v>227385</v>
      </c>
    </row>
    <row r="29" spans="1:8" ht="22.5" customHeight="1">
      <c r="A29" s="10"/>
      <c r="B29" s="11"/>
      <c r="C29" s="11"/>
      <c r="D29" s="11"/>
      <c r="E29" s="11" t="s">
        <v>9</v>
      </c>
      <c r="F29" s="16"/>
      <c r="G29" s="16">
        <f>'09分類帳'!I44</f>
        <v>34990</v>
      </c>
      <c r="H29" s="17">
        <f t="shared" si="2"/>
        <v>192395</v>
      </c>
    </row>
    <row r="30" spans="1:8" ht="22.5" customHeight="1">
      <c r="A30" s="10"/>
      <c r="B30" s="11"/>
      <c r="C30" s="11"/>
      <c r="D30" s="11"/>
      <c r="E30" s="11" t="s">
        <v>10</v>
      </c>
      <c r="F30" s="16"/>
      <c r="G30" s="16">
        <f>'09分類帳'!J44</f>
        <v>34440</v>
      </c>
      <c r="H30" s="17">
        <f t="shared" si="2"/>
        <v>157955</v>
      </c>
    </row>
    <row r="31" spans="1:8" ht="22.5" customHeight="1">
      <c r="A31" s="10"/>
      <c r="B31" s="11"/>
      <c r="C31" s="11"/>
      <c r="D31" s="11"/>
      <c r="E31" s="11" t="s">
        <v>18</v>
      </c>
      <c r="F31" s="16"/>
      <c r="G31" s="16">
        <f>'09分類帳'!K44</f>
        <v>120774</v>
      </c>
      <c r="H31" s="17">
        <f t="shared" si="2"/>
        <v>37181</v>
      </c>
    </row>
    <row r="32" spans="1:8" ht="22.5" customHeight="1">
      <c r="A32" s="10"/>
      <c r="B32" s="11"/>
      <c r="C32" s="11"/>
      <c r="D32" s="11"/>
      <c r="E32" s="11" t="s">
        <v>171</v>
      </c>
      <c r="F32" s="16"/>
      <c r="G32" s="16">
        <f>'09分類帳'!L44</f>
        <v>42132</v>
      </c>
      <c r="H32" s="17">
        <f t="shared" si="2"/>
        <v>-4951</v>
      </c>
    </row>
    <row r="33" spans="1:8" ht="22.5" customHeight="1">
      <c r="A33" s="10"/>
      <c r="B33" s="11"/>
      <c r="C33" s="11"/>
      <c r="D33" s="11"/>
      <c r="E33" s="11" t="s">
        <v>31</v>
      </c>
      <c r="F33" s="16"/>
      <c r="G33" s="16">
        <f>'09分類帳'!M44</f>
        <v>26420</v>
      </c>
      <c r="H33" s="17">
        <f t="shared" si="2"/>
        <v>-31371</v>
      </c>
    </row>
    <row r="34" spans="1:8" ht="22.5" customHeight="1">
      <c r="A34" s="10"/>
      <c r="B34" s="11"/>
      <c r="C34" s="11"/>
      <c r="D34" s="11"/>
      <c r="E34" s="11" t="s">
        <v>30</v>
      </c>
      <c r="F34" s="16"/>
      <c r="G34" s="16">
        <f>'09分類帳'!N44</f>
        <v>43262</v>
      </c>
      <c r="H34" s="17">
        <f>H33+F34-G34</f>
        <v>-74633</v>
      </c>
    </row>
    <row r="35" spans="1:8" ht="22.5" customHeight="1">
      <c r="A35" s="10"/>
      <c r="B35" s="11"/>
      <c r="C35" s="11"/>
      <c r="D35" s="11"/>
      <c r="E35" s="91" t="s">
        <v>172</v>
      </c>
      <c r="F35" s="18">
        <f>SUM(F26:F34)</f>
        <v>679968</v>
      </c>
      <c r="G35" s="18">
        <f>SUM(G27:G34)</f>
        <v>754601</v>
      </c>
      <c r="H35" s="19">
        <f>F35-G35</f>
        <v>-74633</v>
      </c>
    </row>
    <row r="36" spans="1:8" ht="22.5" customHeight="1">
      <c r="A36" s="10"/>
      <c r="B36" s="11"/>
      <c r="C36" s="11"/>
      <c r="D36" s="11"/>
      <c r="E36" s="91" t="s">
        <v>173</v>
      </c>
      <c r="F36" s="18">
        <f>F35+F25</f>
        <v>1492129</v>
      </c>
      <c r="G36" s="18">
        <f>G35+G25</f>
        <v>778890</v>
      </c>
      <c r="H36" s="19">
        <f>F36-G36</f>
        <v>713239</v>
      </c>
    </row>
    <row r="37" spans="1:8" ht="22.5" customHeight="1">
      <c r="A37" s="10">
        <v>103</v>
      </c>
      <c r="B37" s="11">
        <v>10</v>
      </c>
      <c r="C37" s="11"/>
      <c r="D37" s="11"/>
      <c r="E37" s="12" t="s">
        <v>34</v>
      </c>
      <c r="F37" s="16">
        <f>'10分類帳'!F29</f>
        <v>979073</v>
      </c>
      <c r="G37" s="16"/>
      <c r="H37" s="17">
        <f>H36+F37-G37</f>
        <v>1692312</v>
      </c>
    </row>
    <row r="38" spans="1:8" ht="22.5" customHeight="1">
      <c r="A38" s="10">
        <v>103</v>
      </c>
      <c r="B38" s="11">
        <v>10</v>
      </c>
      <c r="C38" s="11">
        <v>31</v>
      </c>
      <c r="D38" s="11"/>
      <c r="E38" s="11" t="s">
        <v>8</v>
      </c>
      <c r="F38" s="16"/>
      <c r="G38" s="16">
        <f>'10分類帳'!G29</f>
        <v>38990</v>
      </c>
      <c r="H38" s="17">
        <f aca="true" t="shared" si="3" ref="H38:H44">H37+F38-G38</f>
        <v>1653322</v>
      </c>
    </row>
    <row r="39" spans="1:8" ht="22.5" customHeight="1">
      <c r="A39" s="10"/>
      <c r="B39" s="11"/>
      <c r="C39" s="11"/>
      <c r="D39" s="11"/>
      <c r="E39" s="11" t="s">
        <v>42</v>
      </c>
      <c r="F39" s="16"/>
      <c r="G39" s="16">
        <f>'10分類帳'!H29</f>
        <v>197883</v>
      </c>
      <c r="H39" s="17">
        <f t="shared" si="3"/>
        <v>1455439</v>
      </c>
    </row>
    <row r="40" spans="1:8" ht="22.5" customHeight="1">
      <c r="A40" s="10"/>
      <c r="B40" s="11"/>
      <c r="C40" s="11"/>
      <c r="D40" s="11"/>
      <c r="E40" s="11" t="s">
        <v>9</v>
      </c>
      <c r="F40" s="16"/>
      <c r="G40" s="16">
        <f>'10分類帳'!I29</f>
        <v>12240</v>
      </c>
      <c r="H40" s="17">
        <f t="shared" si="3"/>
        <v>1443199</v>
      </c>
    </row>
    <row r="41" spans="1:8" ht="22.5" customHeight="1">
      <c r="A41" s="10"/>
      <c r="B41" s="11"/>
      <c r="C41" s="11"/>
      <c r="D41" s="11"/>
      <c r="E41" s="11" t="s">
        <v>10</v>
      </c>
      <c r="F41" s="16"/>
      <c r="G41" s="16">
        <f>'10分類帳'!J29</f>
        <v>29820</v>
      </c>
      <c r="H41" s="17">
        <f t="shared" si="3"/>
        <v>1413379</v>
      </c>
    </row>
    <row r="42" spans="1:8" ht="22.5" customHeight="1">
      <c r="A42" s="10"/>
      <c r="B42" s="11"/>
      <c r="C42" s="11"/>
      <c r="D42" s="11"/>
      <c r="E42" s="11" t="s">
        <v>18</v>
      </c>
      <c r="F42" s="16"/>
      <c r="G42" s="16">
        <f>'10分類帳'!K29</f>
        <v>108135</v>
      </c>
      <c r="H42" s="17">
        <f t="shared" si="3"/>
        <v>1305244</v>
      </c>
    </row>
    <row r="43" spans="1:8" ht="22.5" customHeight="1">
      <c r="A43" s="10"/>
      <c r="B43" s="11"/>
      <c r="C43" s="11"/>
      <c r="D43" s="11"/>
      <c r="E43" s="11" t="s">
        <v>171</v>
      </c>
      <c r="F43" s="16"/>
      <c r="G43" s="16">
        <f>'10分類帳'!L29</f>
        <v>17700</v>
      </c>
      <c r="H43" s="17">
        <f t="shared" si="3"/>
        <v>1287544</v>
      </c>
    </row>
    <row r="44" spans="1:8" ht="22.5" customHeight="1">
      <c r="A44" s="10"/>
      <c r="B44" s="11"/>
      <c r="C44" s="11"/>
      <c r="D44" s="11"/>
      <c r="E44" s="11" t="s">
        <v>31</v>
      </c>
      <c r="F44" s="16"/>
      <c r="G44" s="16">
        <f>'10分類帳'!M29</f>
        <v>0</v>
      </c>
      <c r="H44" s="17">
        <f t="shared" si="3"/>
        <v>1287544</v>
      </c>
    </row>
    <row r="45" spans="1:8" ht="22.5" customHeight="1">
      <c r="A45" s="10"/>
      <c r="B45" s="11"/>
      <c r="C45" s="11"/>
      <c r="D45" s="11"/>
      <c r="E45" s="11" t="s">
        <v>30</v>
      </c>
      <c r="F45" s="16"/>
      <c r="G45" s="16">
        <f>'10分類帳'!N29</f>
        <v>4190</v>
      </c>
      <c r="H45" s="17">
        <f>H44+F45-G45</f>
        <v>1283354</v>
      </c>
    </row>
    <row r="46" spans="1:8" ht="22.5" customHeight="1">
      <c r="A46" s="10"/>
      <c r="B46" s="11"/>
      <c r="C46" s="11"/>
      <c r="D46" s="11"/>
      <c r="E46" s="91" t="s">
        <v>92</v>
      </c>
      <c r="F46" s="18">
        <f>SUM(F37:F45)</f>
        <v>979073</v>
      </c>
      <c r="G46" s="18">
        <f>SUM(G38:G45)</f>
        <v>408958</v>
      </c>
      <c r="H46" s="19">
        <f>F46-G46</f>
        <v>570115</v>
      </c>
    </row>
    <row r="47" spans="1:8" ht="22.5" customHeight="1">
      <c r="A47" s="10"/>
      <c r="B47" s="11"/>
      <c r="C47" s="11"/>
      <c r="D47" s="11"/>
      <c r="E47" s="91" t="s">
        <v>174</v>
      </c>
      <c r="F47" s="45">
        <f>F36+F46</f>
        <v>2471202</v>
      </c>
      <c r="G47" s="45">
        <f>G36+G46</f>
        <v>1187848</v>
      </c>
      <c r="H47" s="19">
        <f>F47-G47</f>
        <v>1283354</v>
      </c>
    </row>
    <row r="48" spans="1:8" ht="22.5" customHeight="1">
      <c r="A48" s="10">
        <v>103</v>
      </c>
      <c r="B48" s="11">
        <v>11</v>
      </c>
      <c r="C48" s="11"/>
      <c r="D48" s="11"/>
      <c r="E48" s="12" t="s">
        <v>35</v>
      </c>
      <c r="F48" s="16">
        <f>'11分類帳'!F30</f>
        <v>670920</v>
      </c>
      <c r="G48" s="16"/>
      <c r="H48" s="17">
        <f>H47+F48-G48</f>
        <v>1954274</v>
      </c>
    </row>
    <row r="49" spans="1:8" ht="22.5" customHeight="1">
      <c r="A49" s="10">
        <v>103</v>
      </c>
      <c r="B49" s="11">
        <v>11</v>
      </c>
      <c r="C49" s="11">
        <v>30</v>
      </c>
      <c r="D49" s="11"/>
      <c r="E49" s="11" t="s">
        <v>8</v>
      </c>
      <c r="F49" s="16"/>
      <c r="G49" s="16">
        <f>'11分類帳'!G30</f>
        <v>41505</v>
      </c>
      <c r="H49" s="17">
        <f>H48+F49-G49</f>
        <v>1912769</v>
      </c>
    </row>
    <row r="50" spans="1:8" ht="22.5" customHeight="1">
      <c r="A50" s="10"/>
      <c r="B50" s="11"/>
      <c r="C50" s="11"/>
      <c r="D50" s="11"/>
      <c r="E50" s="11" t="s">
        <v>42</v>
      </c>
      <c r="F50" s="16"/>
      <c r="G50" s="16">
        <f>'11分類帳'!H30</f>
        <v>433754</v>
      </c>
      <c r="H50" s="17">
        <f aca="true" t="shared" si="4" ref="H50:H55">H49+F50-G50</f>
        <v>1479015</v>
      </c>
    </row>
    <row r="51" spans="1:8" ht="22.5" customHeight="1">
      <c r="A51" s="10"/>
      <c r="B51" s="11"/>
      <c r="C51" s="11"/>
      <c r="D51" s="11"/>
      <c r="E51" s="11" t="s">
        <v>9</v>
      </c>
      <c r="F51" s="16"/>
      <c r="G51" s="16">
        <f>'11分類帳'!I30</f>
        <v>9000</v>
      </c>
      <c r="H51" s="17">
        <f t="shared" si="4"/>
        <v>1470015</v>
      </c>
    </row>
    <row r="52" spans="1:8" ht="22.5" customHeight="1">
      <c r="A52" s="10"/>
      <c r="B52" s="11"/>
      <c r="C52" s="11"/>
      <c r="D52" s="11"/>
      <c r="E52" s="11" t="s">
        <v>10</v>
      </c>
      <c r="F52" s="16"/>
      <c r="G52" s="16">
        <f>'11分類帳'!J30</f>
        <v>13680</v>
      </c>
      <c r="H52" s="17">
        <f t="shared" si="4"/>
        <v>1456335</v>
      </c>
    </row>
    <row r="53" spans="1:8" ht="22.5" customHeight="1">
      <c r="A53" s="10"/>
      <c r="B53" s="11"/>
      <c r="C53" s="11"/>
      <c r="D53" s="11"/>
      <c r="E53" s="11" t="s">
        <v>18</v>
      </c>
      <c r="F53" s="16"/>
      <c r="G53" s="16">
        <f>'11分類帳'!K30</f>
        <v>108135</v>
      </c>
      <c r="H53" s="17">
        <f t="shared" si="4"/>
        <v>1348200</v>
      </c>
    </row>
    <row r="54" spans="1:8" ht="22.5" customHeight="1">
      <c r="A54" s="10"/>
      <c r="B54" s="11"/>
      <c r="C54" s="11"/>
      <c r="D54" s="11"/>
      <c r="E54" s="11" t="s">
        <v>171</v>
      </c>
      <c r="F54" s="16"/>
      <c r="G54" s="16">
        <f>'11分類帳'!L30</f>
        <v>43590</v>
      </c>
      <c r="H54" s="17">
        <f t="shared" si="4"/>
        <v>1304610</v>
      </c>
    </row>
    <row r="55" spans="1:8" ht="22.5" customHeight="1">
      <c r="A55" s="10"/>
      <c r="B55" s="11"/>
      <c r="C55" s="11"/>
      <c r="D55" s="11"/>
      <c r="E55" s="11" t="s">
        <v>31</v>
      </c>
      <c r="F55" s="16"/>
      <c r="G55" s="16">
        <f>'11分類帳'!M30</f>
        <v>1400</v>
      </c>
      <c r="H55" s="17">
        <f t="shared" si="4"/>
        <v>1303210</v>
      </c>
    </row>
    <row r="56" spans="1:8" ht="22.5" customHeight="1">
      <c r="A56" s="10"/>
      <c r="B56" s="11"/>
      <c r="C56" s="11"/>
      <c r="D56" s="11"/>
      <c r="E56" s="11" t="s">
        <v>30</v>
      </c>
      <c r="F56" s="16"/>
      <c r="G56" s="16">
        <f>'11分類帳'!N30</f>
        <v>10854</v>
      </c>
      <c r="H56" s="17">
        <f>H55+F56-G56</f>
        <v>1292356</v>
      </c>
    </row>
    <row r="57" spans="1:8" ht="22.5" customHeight="1">
      <c r="A57" s="10"/>
      <c r="B57" s="11"/>
      <c r="C57" s="11"/>
      <c r="D57" s="11"/>
      <c r="E57" s="91" t="s">
        <v>92</v>
      </c>
      <c r="F57" s="18">
        <f>SUM(F48:F56)</f>
        <v>670920</v>
      </c>
      <c r="G57" s="18">
        <f>SUM(G49:G56)</f>
        <v>661918</v>
      </c>
      <c r="H57" s="19">
        <f>F57-G57</f>
        <v>9002</v>
      </c>
    </row>
    <row r="58" spans="1:8" ht="22.5" customHeight="1">
      <c r="A58" s="10"/>
      <c r="B58" s="11"/>
      <c r="C58" s="11"/>
      <c r="D58" s="11"/>
      <c r="E58" s="91" t="s">
        <v>175</v>
      </c>
      <c r="F58" s="45">
        <f>F57+F47</f>
        <v>3142122</v>
      </c>
      <c r="G58" s="45">
        <f>G57+G47</f>
        <v>1849766</v>
      </c>
      <c r="H58" s="19">
        <f>F58-G58</f>
        <v>1292356</v>
      </c>
    </row>
    <row r="59" spans="1:8" ht="22.5" customHeight="1">
      <c r="A59" s="10">
        <v>103</v>
      </c>
      <c r="B59" s="11">
        <v>12</v>
      </c>
      <c r="C59" s="11"/>
      <c r="D59" s="11"/>
      <c r="E59" s="12" t="s">
        <v>36</v>
      </c>
      <c r="F59" s="16">
        <f>'12分類帳'!F34</f>
        <v>709221</v>
      </c>
      <c r="G59" s="16"/>
      <c r="H59" s="17">
        <f>H58+F59-G59</f>
        <v>2001577</v>
      </c>
    </row>
    <row r="60" spans="1:8" ht="22.5" customHeight="1">
      <c r="A60" s="10">
        <v>103</v>
      </c>
      <c r="B60" s="11">
        <v>12</v>
      </c>
      <c r="C60" s="11">
        <v>31</v>
      </c>
      <c r="D60" s="11"/>
      <c r="E60" s="11" t="s">
        <v>8</v>
      </c>
      <c r="F60" s="16"/>
      <c r="G60" s="16">
        <f>'12分類帳'!G34</f>
        <v>41231</v>
      </c>
      <c r="H60" s="17">
        <f aca="true" t="shared" si="5" ref="H60:H66">H59+F60-G60</f>
        <v>1960346</v>
      </c>
    </row>
    <row r="61" spans="1:8" ht="22.5" customHeight="1">
      <c r="A61" s="10"/>
      <c r="B61" s="11"/>
      <c r="C61" s="11"/>
      <c r="D61" s="11"/>
      <c r="E61" s="11" t="s">
        <v>42</v>
      </c>
      <c r="F61" s="16"/>
      <c r="G61" s="16">
        <f>'12分類帳'!H34</f>
        <v>630717</v>
      </c>
      <c r="H61" s="17">
        <f t="shared" si="5"/>
        <v>1329629</v>
      </c>
    </row>
    <row r="62" spans="1:8" ht="22.5" customHeight="1">
      <c r="A62" s="10"/>
      <c r="B62" s="11"/>
      <c r="C62" s="11"/>
      <c r="D62" s="11"/>
      <c r="E62" s="11" t="s">
        <v>9</v>
      </c>
      <c r="F62" s="16"/>
      <c r="G62" s="16">
        <f>'12分類帳'!I34</f>
        <v>35200</v>
      </c>
      <c r="H62" s="17">
        <f t="shared" si="5"/>
        <v>1294429</v>
      </c>
    </row>
    <row r="63" spans="1:8" ht="22.5" customHeight="1">
      <c r="A63" s="10"/>
      <c r="B63" s="11"/>
      <c r="C63" s="11"/>
      <c r="D63" s="11"/>
      <c r="E63" s="11" t="s">
        <v>10</v>
      </c>
      <c r="F63" s="16"/>
      <c r="G63" s="16">
        <f>'12分類帳'!J34</f>
        <v>41780</v>
      </c>
      <c r="H63" s="17">
        <f t="shared" si="5"/>
        <v>1252649</v>
      </c>
    </row>
    <row r="64" spans="1:8" ht="22.5" customHeight="1">
      <c r="A64" s="10"/>
      <c r="B64" s="11"/>
      <c r="C64" s="11"/>
      <c r="D64" s="11"/>
      <c r="E64" s="11" t="s">
        <v>18</v>
      </c>
      <c r="F64" s="16"/>
      <c r="G64" s="16">
        <f>'12分類帳'!K34</f>
        <v>107700</v>
      </c>
      <c r="H64" s="17">
        <f t="shared" si="5"/>
        <v>1144949</v>
      </c>
    </row>
    <row r="65" spans="1:8" ht="22.5" customHeight="1">
      <c r="A65" s="10"/>
      <c r="B65" s="11"/>
      <c r="C65" s="11"/>
      <c r="D65" s="11"/>
      <c r="E65" s="11" t="s">
        <v>171</v>
      </c>
      <c r="F65" s="16"/>
      <c r="G65" s="16">
        <f>'12分類帳'!L34</f>
        <v>28800</v>
      </c>
      <c r="H65" s="17">
        <f t="shared" si="5"/>
        <v>1116149</v>
      </c>
    </row>
    <row r="66" spans="1:8" ht="22.5" customHeight="1">
      <c r="A66" s="10"/>
      <c r="B66" s="11"/>
      <c r="C66" s="11"/>
      <c r="D66" s="11"/>
      <c r="E66" s="11" t="s">
        <v>31</v>
      </c>
      <c r="F66" s="16"/>
      <c r="G66" s="16">
        <f>'12分類帳'!M34</f>
        <v>7180</v>
      </c>
      <c r="H66" s="17">
        <f t="shared" si="5"/>
        <v>1108969</v>
      </c>
    </row>
    <row r="67" spans="1:8" ht="22.5" customHeight="1">
      <c r="A67" s="10"/>
      <c r="B67" s="11"/>
      <c r="C67" s="11"/>
      <c r="D67" s="11"/>
      <c r="E67" s="11" t="s">
        <v>30</v>
      </c>
      <c r="F67" s="16"/>
      <c r="G67" s="16">
        <f>'12分類帳'!N34</f>
        <v>4073</v>
      </c>
      <c r="H67" s="17">
        <f>H66+F67-G67</f>
        <v>1104896</v>
      </c>
    </row>
    <row r="68" spans="1:8" ht="22.5" customHeight="1">
      <c r="A68" s="10"/>
      <c r="B68" s="11"/>
      <c r="C68" s="11"/>
      <c r="D68" s="11"/>
      <c r="E68" s="91" t="s">
        <v>92</v>
      </c>
      <c r="F68" s="18">
        <f>SUM(F59:F67)</f>
        <v>709221</v>
      </c>
      <c r="G68" s="18">
        <f>SUM(G60:G67)</f>
        <v>896681</v>
      </c>
      <c r="H68" s="19">
        <f>F68-G68</f>
        <v>-187460</v>
      </c>
    </row>
    <row r="69" spans="1:8" ht="22.5" customHeight="1">
      <c r="A69" s="10"/>
      <c r="B69" s="11"/>
      <c r="C69" s="11"/>
      <c r="D69" s="11"/>
      <c r="E69" s="91" t="s">
        <v>176</v>
      </c>
      <c r="F69" s="45">
        <f>F68+F58</f>
        <v>3851343</v>
      </c>
      <c r="G69" s="45">
        <f>G68+G58</f>
        <v>2746447</v>
      </c>
      <c r="H69" s="19">
        <f>F69-G69</f>
        <v>1104896</v>
      </c>
    </row>
    <row r="70" spans="1:8" ht="22.5" customHeight="1">
      <c r="A70" s="10">
        <v>104</v>
      </c>
      <c r="B70" s="11">
        <v>1</v>
      </c>
      <c r="C70" s="11"/>
      <c r="D70" s="11"/>
      <c r="E70" s="12" t="s">
        <v>244</v>
      </c>
      <c r="F70" s="44">
        <f>'01分類帳'!F30</f>
        <v>755016</v>
      </c>
      <c r="G70" s="16"/>
      <c r="H70" s="17">
        <f>H69+F70-G70</f>
        <v>1859912</v>
      </c>
    </row>
    <row r="71" spans="1:8" ht="22.5" customHeight="1">
      <c r="A71" s="10">
        <v>104</v>
      </c>
      <c r="B71" s="11">
        <v>1</v>
      </c>
      <c r="C71" s="11">
        <v>31</v>
      </c>
      <c r="D71" s="11"/>
      <c r="E71" s="11" t="s">
        <v>8</v>
      </c>
      <c r="F71" s="16"/>
      <c r="G71" s="16">
        <f>'01分類帳'!G30</f>
        <v>2450</v>
      </c>
      <c r="H71" s="17">
        <f aca="true" t="shared" si="6" ref="H71:H77">H70+F71-G71</f>
        <v>1857462</v>
      </c>
    </row>
    <row r="72" spans="1:8" ht="22.5" customHeight="1">
      <c r="A72" s="10"/>
      <c r="B72" s="11"/>
      <c r="C72" s="11"/>
      <c r="D72" s="11"/>
      <c r="E72" s="11" t="s">
        <v>42</v>
      </c>
      <c r="F72" s="16"/>
      <c r="G72" s="16">
        <f>'01分類帳'!H30</f>
        <v>525410</v>
      </c>
      <c r="H72" s="17">
        <f t="shared" si="6"/>
        <v>1332052</v>
      </c>
    </row>
    <row r="73" spans="1:8" ht="22.5" customHeight="1">
      <c r="A73" s="10"/>
      <c r="B73" s="11"/>
      <c r="C73" s="11"/>
      <c r="D73" s="11"/>
      <c r="E73" s="11" t="s">
        <v>9</v>
      </c>
      <c r="F73" s="16"/>
      <c r="G73" s="16">
        <f>'01分類帳'!I30</f>
        <v>9960</v>
      </c>
      <c r="H73" s="17">
        <f t="shared" si="6"/>
        <v>1322092</v>
      </c>
    </row>
    <row r="74" spans="1:8" ht="22.5" customHeight="1">
      <c r="A74" s="10"/>
      <c r="B74" s="11"/>
      <c r="C74" s="11"/>
      <c r="D74" s="11"/>
      <c r="E74" s="11" t="s">
        <v>10</v>
      </c>
      <c r="F74" s="16"/>
      <c r="G74" s="16">
        <f>'01分類帳'!J30</f>
        <v>28020</v>
      </c>
      <c r="H74" s="17">
        <f t="shared" si="6"/>
        <v>1294072</v>
      </c>
    </row>
    <row r="75" spans="1:8" ht="22.5" customHeight="1">
      <c r="A75" s="10"/>
      <c r="B75" s="11"/>
      <c r="C75" s="11"/>
      <c r="D75" s="11"/>
      <c r="E75" s="11" t="s">
        <v>18</v>
      </c>
      <c r="F75" s="16"/>
      <c r="G75" s="20">
        <f>'01分類帳'!K30</f>
        <v>205328</v>
      </c>
      <c r="H75" s="17">
        <f t="shared" si="6"/>
        <v>1088744</v>
      </c>
    </row>
    <row r="76" spans="1:8" ht="22.5" customHeight="1">
      <c r="A76" s="10"/>
      <c r="B76" s="11"/>
      <c r="C76" s="11"/>
      <c r="D76" s="11"/>
      <c r="E76" s="11" t="s">
        <v>171</v>
      </c>
      <c r="F76" s="16"/>
      <c r="G76" s="16">
        <f>'01分類帳'!L30</f>
        <v>29289</v>
      </c>
      <c r="H76" s="17">
        <f t="shared" si="6"/>
        <v>1059455</v>
      </c>
    </row>
    <row r="77" spans="1:8" ht="22.5" customHeight="1">
      <c r="A77" s="10"/>
      <c r="B77" s="11"/>
      <c r="C77" s="11"/>
      <c r="D77" s="11"/>
      <c r="E77" s="11" t="s">
        <v>31</v>
      </c>
      <c r="F77" s="16"/>
      <c r="G77" s="16">
        <f>'01分類帳'!M30</f>
        <v>5790</v>
      </c>
      <c r="H77" s="17">
        <f t="shared" si="6"/>
        <v>1053665</v>
      </c>
    </row>
    <row r="78" spans="1:8" ht="22.5" customHeight="1">
      <c r="A78" s="10"/>
      <c r="B78" s="11"/>
      <c r="C78" s="11"/>
      <c r="D78" s="11"/>
      <c r="E78" s="11" t="s">
        <v>30</v>
      </c>
      <c r="F78" s="16"/>
      <c r="G78" s="16">
        <f>'01分類帳'!N30</f>
        <v>13713</v>
      </c>
      <c r="H78" s="17">
        <f>H77+F78-G78</f>
        <v>1039952</v>
      </c>
    </row>
    <row r="79" spans="1:8" ht="22.5" customHeight="1">
      <c r="A79" s="10"/>
      <c r="B79" s="11"/>
      <c r="C79" s="11"/>
      <c r="D79" s="11"/>
      <c r="E79" s="91" t="s">
        <v>92</v>
      </c>
      <c r="F79" s="45">
        <f>SUM(F70:F78)</f>
        <v>755016</v>
      </c>
      <c r="G79" s="45">
        <f>SUM(G71:G78)</f>
        <v>819960</v>
      </c>
      <c r="H79" s="19">
        <f>F79-G79</f>
        <v>-64944</v>
      </c>
    </row>
    <row r="80" spans="1:8" ht="22.5" customHeight="1">
      <c r="A80" s="10"/>
      <c r="B80" s="11"/>
      <c r="C80" s="11"/>
      <c r="D80" s="11"/>
      <c r="E80" s="91" t="s">
        <v>177</v>
      </c>
      <c r="F80" s="45">
        <f>F79+F69</f>
        <v>4606359</v>
      </c>
      <c r="G80" s="45">
        <f>G79+G69</f>
        <v>3566407</v>
      </c>
      <c r="H80" s="19">
        <f>F80-G80</f>
        <v>1039952</v>
      </c>
    </row>
    <row r="81" spans="1:8" ht="22.5" customHeight="1">
      <c r="A81" s="10">
        <v>104</v>
      </c>
      <c r="B81" s="11">
        <v>2</v>
      </c>
      <c r="C81" s="11"/>
      <c r="D81" s="11"/>
      <c r="E81" s="12" t="s">
        <v>245</v>
      </c>
      <c r="F81" s="59">
        <f>'02分類帳'!F8</f>
        <v>0</v>
      </c>
      <c r="G81" s="16"/>
      <c r="H81" s="17">
        <f>H80+F81-G81</f>
        <v>1039952</v>
      </c>
    </row>
    <row r="82" spans="1:8" ht="22.5" customHeight="1">
      <c r="A82" s="10">
        <v>104</v>
      </c>
      <c r="B82" s="11">
        <v>2</v>
      </c>
      <c r="C82" s="11">
        <v>28</v>
      </c>
      <c r="D82" s="11"/>
      <c r="E82" s="11" t="s">
        <v>8</v>
      </c>
      <c r="F82" s="16"/>
      <c r="G82" s="16">
        <f>'02分類帳'!G8</f>
        <v>31590</v>
      </c>
      <c r="H82" s="17">
        <f aca="true" t="shared" si="7" ref="H82:H88">H81+F82-G82</f>
        <v>1008362</v>
      </c>
    </row>
    <row r="83" spans="1:8" ht="22.5" customHeight="1">
      <c r="A83" s="10"/>
      <c r="B83" s="11"/>
      <c r="C83" s="11"/>
      <c r="D83" s="11"/>
      <c r="E83" s="11" t="s">
        <v>42</v>
      </c>
      <c r="F83" s="16"/>
      <c r="G83" s="16">
        <f>'02分類帳'!H8</f>
        <v>0</v>
      </c>
      <c r="H83" s="17">
        <f t="shared" si="7"/>
        <v>1008362</v>
      </c>
    </row>
    <row r="84" spans="1:8" ht="22.5" customHeight="1">
      <c r="A84" s="10"/>
      <c r="B84" s="11"/>
      <c r="C84" s="11"/>
      <c r="D84" s="11"/>
      <c r="E84" s="11" t="s">
        <v>9</v>
      </c>
      <c r="F84" s="16"/>
      <c r="G84" s="16">
        <f>'02分類帳'!I8</f>
        <v>0</v>
      </c>
      <c r="H84" s="17">
        <f t="shared" si="7"/>
        <v>1008362</v>
      </c>
    </row>
    <row r="85" spans="1:8" ht="22.5" customHeight="1">
      <c r="A85" s="10"/>
      <c r="B85" s="11"/>
      <c r="C85" s="11"/>
      <c r="D85" s="11"/>
      <c r="E85" s="11" t="s">
        <v>10</v>
      </c>
      <c r="F85" s="16"/>
      <c r="G85" s="16">
        <f>'02分類帳'!J8</f>
        <v>0</v>
      </c>
      <c r="H85" s="17">
        <f t="shared" si="7"/>
        <v>1008362</v>
      </c>
    </row>
    <row r="86" spans="1:8" ht="22.5" customHeight="1">
      <c r="A86" s="10"/>
      <c r="B86" s="11"/>
      <c r="C86" s="11"/>
      <c r="D86" s="11"/>
      <c r="E86" s="11" t="s">
        <v>18</v>
      </c>
      <c r="F86" s="16"/>
      <c r="G86" s="16">
        <f>'02分類帳'!K8</f>
        <v>70328</v>
      </c>
      <c r="H86" s="17">
        <f t="shared" si="7"/>
        <v>938034</v>
      </c>
    </row>
    <row r="87" spans="1:8" ht="22.5" customHeight="1">
      <c r="A87" s="10"/>
      <c r="B87" s="11"/>
      <c r="C87" s="11"/>
      <c r="D87" s="11"/>
      <c r="E87" s="11" t="s">
        <v>171</v>
      </c>
      <c r="F87" s="16"/>
      <c r="G87" s="16">
        <f>'02分類帳'!L8</f>
        <v>0</v>
      </c>
      <c r="H87" s="17">
        <f t="shared" si="7"/>
        <v>938034</v>
      </c>
    </row>
    <row r="88" spans="1:8" ht="22.5" customHeight="1">
      <c r="A88" s="10"/>
      <c r="B88" s="11"/>
      <c r="C88" s="11"/>
      <c r="D88" s="11"/>
      <c r="E88" s="11" t="s">
        <v>31</v>
      </c>
      <c r="F88" s="16"/>
      <c r="G88" s="16">
        <f>'02分類帳'!M8</f>
        <v>0</v>
      </c>
      <c r="H88" s="17">
        <f t="shared" si="7"/>
        <v>938034</v>
      </c>
    </row>
    <row r="89" spans="1:8" ht="22.5" customHeight="1">
      <c r="A89" s="10"/>
      <c r="B89" s="11"/>
      <c r="C89" s="11"/>
      <c r="D89" s="11"/>
      <c r="E89" s="11" t="s">
        <v>30</v>
      </c>
      <c r="F89" s="16"/>
      <c r="G89" s="16">
        <f>'02分類帳'!N8</f>
        <v>0</v>
      </c>
      <c r="H89" s="17">
        <f>H88+F89-G89</f>
        <v>938034</v>
      </c>
    </row>
    <row r="90" spans="1:8" ht="22.5" customHeight="1">
      <c r="A90" s="10"/>
      <c r="B90" s="11"/>
      <c r="C90" s="11"/>
      <c r="D90" s="11"/>
      <c r="E90" s="91" t="s">
        <v>92</v>
      </c>
      <c r="F90" s="18">
        <f>SUM(F81:F89)</f>
        <v>0</v>
      </c>
      <c r="G90" s="18">
        <f>SUM(G82:G89)</f>
        <v>101918</v>
      </c>
      <c r="H90" s="19">
        <f>F90-G90</f>
        <v>-101918</v>
      </c>
    </row>
    <row r="91" spans="1:8" ht="22.5" customHeight="1">
      <c r="A91" s="10"/>
      <c r="B91" s="11"/>
      <c r="C91" s="11"/>
      <c r="D91" s="11"/>
      <c r="E91" s="91" t="s">
        <v>178</v>
      </c>
      <c r="F91" s="45">
        <f>F90+F80</f>
        <v>4606359</v>
      </c>
      <c r="G91" s="45">
        <f>G90+G80</f>
        <v>3668325</v>
      </c>
      <c r="H91" s="19">
        <f>F91-G91</f>
        <v>938034</v>
      </c>
    </row>
    <row r="92" spans="1:8" ht="22.5" customHeight="1">
      <c r="A92" s="10">
        <v>104</v>
      </c>
      <c r="B92" s="11">
        <v>3</v>
      </c>
      <c r="C92" s="11"/>
      <c r="D92" s="11"/>
      <c r="E92" s="12" t="s">
        <v>246</v>
      </c>
      <c r="F92" s="59">
        <f>'03分類帳'!F27</f>
        <v>670436</v>
      </c>
      <c r="G92" s="16"/>
      <c r="H92" s="17">
        <f>H91+F92-G92</f>
        <v>1608470</v>
      </c>
    </row>
    <row r="93" spans="1:8" ht="22.5" customHeight="1">
      <c r="A93" s="10">
        <v>104</v>
      </c>
      <c r="B93" s="11">
        <v>3</v>
      </c>
      <c r="C93" s="11">
        <v>31</v>
      </c>
      <c r="D93" s="11"/>
      <c r="E93" s="11" t="s">
        <v>8</v>
      </c>
      <c r="F93" s="16"/>
      <c r="G93" s="16">
        <f>'03分類帳'!G27</f>
        <v>68044</v>
      </c>
      <c r="H93" s="17">
        <f aca="true" t="shared" si="8" ref="H93:H99">H92+F93-G93</f>
        <v>1540426</v>
      </c>
    </row>
    <row r="94" spans="1:8" ht="22.5" customHeight="1">
      <c r="A94" s="10"/>
      <c r="B94" s="11"/>
      <c r="C94" s="11"/>
      <c r="D94" s="11"/>
      <c r="E94" s="11" t="s">
        <v>42</v>
      </c>
      <c r="F94" s="16"/>
      <c r="G94" s="16">
        <f>'03分類帳'!H27</f>
        <v>107840</v>
      </c>
      <c r="H94" s="17">
        <f t="shared" si="8"/>
        <v>1432586</v>
      </c>
    </row>
    <row r="95" spans="1:8" ht="22.5" customHeight="1">
      <c r="A95" s="10"/>
      <c r="B95" s="11"/>
      <c r="C95" s="11"/>
      <c r="D95" s="11"/>
      <c r="E95" s="11" t="s">
        <v>9</v>
      </c>
      <c r="F95" s="16"/>
      <c r="G95" s="16">
        <f>'03分類帳'!I27</f>
        <v>17600</v>
      </c>
      <c r="H95" s="17">
        <f t="shared" si="8"/>
        <v>1414986</v>
      </c>
    </row>
    <row r="96" spans="1:8" ht="22.5" customHeight="1">
      <c r="A96" s="10"/>
      <c r="B96" s="11"/>
      <c r="C96" s="11"/>
      <c r="D96" s="11"/>
      <c r="E96" s="11" t="s">
        <v>10</v>
      </c>
      <c r="F96" s="16"/>
      <c r="G96" s="16">
        <f>'03分類帳'!J27</f>
        <v>33520</v>
      </c>
      <c r="H96" s="17">
        <f t="shared" si="8"/>
        <v>1381466</v>
      </c>
    </row>
    <row r="97" spans="1:8" ht="22.5" customHeight="1">
      <c r="A97" s="10"/>
      <c r="B97" s="11"/>
      <c r="C97" s="11"/>
      <c r="D97" s="11"/>
      <c r="E97" s="11" t="s">
        <v>18</v>
      </c>
      <c r="F97" s="16"/>
      <c r="G97" s="16">
        <f>'03分類帳'!K27</f>
        <v>108245</v>
      </c>
      <c r="H97" s="17">
        <f t="shared" si="8"/>
        <v>1273221</v>
      </c>
    </row>
    <row r="98" spans="1:8" ht="22.5" customHeight="1">
      <c r="A98" s="10"/>
      <c r="B98" s="11"/>
      <c r="C98" s="11"/>
      <c r="D98" s="11"/>
      <c r="E98" s="11" t="s">
        <v>171</v>
      </c>
      <c r="F98" s="16"/>
      <c r="G98" s="16">
        <f>'03分類帳'!L27</f>
        <v>8648</v>
      </c>
      <c r="H98" s="17">
        <f t="shared" si="8"/>
        <v>1264573</v>
      </c>
    </row>
    <row r="99" spans="1:8" ht="22.5" customHeight="1">
      <c r="A99" s="10"/>
      <c r="B99" s="11"/>
      <c r="C99" s="11"/>
      <c r="D99" s="11"/>
      <c r="E99" s="11" t="s">
        <v>31</v>
      </c>
      <c r="F99" s="16"/>
      <c r="G99" s="16">
        <f>'03分類帳'!M27</f>
        <v>2280</v>
      </c>
      <c r="H99" s="17">
        <f t="shared" si="8"/>
        <v>1262293</v>
      </c>
    </row>
    <row r="100" spans="1:8" ht="22.5" customHeight="1">
      <c r="A100" s="10"/>
      <c r="B100" s="11"/>
      <c r="C100" s="11"/>
      <c r="D100" s="11"/>
      <c r="E100" s="11" t="s">
        <v>30</v>
      </c>
      <c r="F100" s="16"/>
      <c r="G100" s="16">
        <f>'03分類帳'!N27</f>
        <v>38522</v>
      </c>
      <c r="H100" s="17">
        <f>H99+F100-G100</f>
        <v>1223771</v>
      </c>
    </row>
    <row r="101" spans="1:8" ht="22.5" customHeight="1">
      <c r="A101" s="10"/>
      <c r="B101" s="11"/>
      <c r="C101" s="11"/>
      <c r="D101" s="11"/>
      <c r="E101" s="91" t="s">
        <v>92</v>
      </c>
      <c r="F101" s="18">
        <f>SUM(F92:F100)</f>
        <v>670436</v>
      </c>
      <c r="G101" s="18">
        <f>SUM(G93:G100)</f>
        <v>384699</v>
      </c>
      <c r="H101" s="19">
        <f>F101-G101</f>
        <v>285737</v>
      </c>
    </row>
    <row r="102" spans="1:8" ht="22.5" customHeight="1">
      <c r="A102" s="10"/>
      <c r="B102" s="11"/>
      <c r="C102" s="11"/>
      <c r="D102" s="11"/>
      <c r="E102" s="91" t="s">
        <v>179</v>
      </c>
      <c r="F102" s="45">
        <f>F101+F91</f>
        <v>5276795</v>
      </c>
      <c r="G102" s="45">
        <f>G101+G91</f>
        <v>4053024</v>
      </c>
      <c r="H102" s="19">
        <f>F102-G102</f>
        <v>1223771</v>
      </c>
    </row>
    <row r="103" spans="1:8" ht="22.5" customHeight="1">
      <c r="A103" s="10">
        <v>104</v>
      </c>
      <c r="B103" s="11">
        <v>4</v>
      </c>
      <c r="C103" s="11"/>
      <c r="D103" s="11"/>
      <c r="E103" s="12" t="s">
        <v>247</v>
      </c>
      <c r="F103" s="125">
        <f>'04分類帳'!F28</f>
        <v>664304</v>
      </c>
      <c r="G103" s="16"/>
      <c r="H103" s="17">
        <f>H102+F103-G103</f>
        <v>1888075</v>
      </c>
    </row>
    <row r="104" spans="1:8" ht="22.5" customHeight="1">
      <c r="A104" s="10">
        <v>104</v>
      </c>
      <c r="B104" s="11">
        <v>4</v>
      </c>
      <c r="C104" s="11">
        <v>30</v>
      </c>
      <c r="D104" s="11"/>
      <c r="E104" s="11" t="s">
        <v>8</v>
      </c>
      <c r="F104" s="16"/>
      <c r="G104" s="16">
        <f>'04分類帳'!G28</f>
        <v>40240</v>
      </c>
      <c r="H104" s="17">
        <f aca="true" t="shared" si="9" ref="H104:H110">H103+F104-G104</f>
        <v>1847835</v>
      </c>
    </row>
    <row r="105" spans="1:8" ht="22.5" customHeight="1">
      <c r="A105" s="10"/>
      <c r="B105" s="11"/>
      <c r="C105" s="11"/>
      <c r="D105" s="11"/>
      <c r="E105" s="11" t="s">
        <v>42</v>
      </c>
      <c r="F105" s="16"/>
      <c r="G105" s="16">
        <f>'04分類帳'!H28</f>
        <v>590993</v>
      </c>
      <c r="H105" s="17">
        <f t="shared" si="9"/>
        <v>1256842</v>
      </c>
    </row>
    <row r="106" spans="1:8" ht="22.5" customHeight="1">
      <c r="A106" s="10"/>
      <c r="B106" s="11"/>
      <c r="C106" s="11"/>
      <c r="D106" s="11"/>
      <c r="E106" s="11" t="s">
        <v>9</v>
      </c>
      <c r="F106" s="16"/>
      <c r="G106" s="16">
        <f>'04分類帳'!I28</f>
        <v>17600</v>
      </c>
      <c r="H106" s="17">
        <f t="shared" si="9"/>
        <v>1239242</v>
      </c>
    </row>
    <row r="107" spans="1:8" ht="22.5" customHeight="1">
      <c r="A107" s="10"/>
      <c r="B107" s="11"/>
      <c r="C107" s="11"/>
      <c r="D107" s="11"/>
      <c r="E107" s="11" t="s">
        <v>10</v>
      </c>
      <c r="F107" s="16"/>
      <c r="G107" s="16">
        <f>'04分類帳'!J28</f>
        <v>21580</v>
      </c>
      <c r="H107" s="17">
        <f t="shared" si="9"/>
        <v>1217662</v>
      </c>
    </row>
    <row r="108" spans="1:8" ht="22.5" customHeight="1">
      <c r="A108" s="10"/>
      <c r="B108" s="11"/>
      <c r="C108" s="11"/>
      <c r="D108" s="11"/>
      <c r="E108" s="11" t="s">
        <v>18</v>
      </c>
      <c r="F108" s="16"/>
      <c r="G108" s="16">
        <f>'04分類帳'!K28</f>
        <v>108245</v>
      </c>
      <c r="H108" s="17">
        <f t="shared" si="9"/>
        <v>1109417</v>
      </c>
    </row>
    <row r="109" spans="1:8" ht="22.5" customHeight="1">
      <c r="A109" s="10"/>
      <c r="B109" s="11"/>
      <c r="C109" s="11"/>
      <c r="D109" s="11"/>
      <c r="E109" s="11" t="s">
        <v>171</v>
      </c>
      <c r="F109" s="16"/>
      <c r="G109" s="16">
        <f>'04分類帳'!L28</f>
        <v>37929</v>
      </c>
      <c r="H109" s="17">
        <f t="shared" si="9"/>
        <v>1071488</v>
      </c>
    </row>
    <row r="110" spans="1:8" ht="22.5" customHeight="1">
      <c r="A110" s="10"/>
      <c r="B110" s="11"/>
      <c r="C110" s="11"/>
      <c r="D110" s="11"/>
      <c r="E110" s="11" t="s">
        <v>31</v>
      </c>
      <c r="F110" s="16"/>
      <c r="G110" s="16">
        <f>'04分類帳'!M28</f>
        <v>15370</v>
      </c>
      <c r="H110" s="17">
        <f t="shared" si="9"/>
        <v>1056118</v>
      </c>
    </row>
    <row r="111" spans="1:8" ht="22.5" customHeight="1">
      <c r="A111" s="10"/>
      <c r="B111" s="11"/>
      <c r="C111" s="11"/>
      <c r="D111" s="11"/>
      <c r="E111" s="11" t="s">
        <v>30</v>
      </c>
      <c r="F111" s="16"/>
      <c r="G111" s="16">
        <f>'04分類帳'!N28</f>
        <v>6610</v>
      </c>
      <c r="H111" s="17">
        <f>H110+F111-G111</f>
        <v>1049508</v>
      </c>
    </row>
    <row r="112" spans="1:8" ht="22.5" customHeight="1">
      <c r="A112" s="10"/>
      <c r="B112" s="11"/>
      <c r="C112" s="11"/>
      <c r="D112" s="11"/>
      <c r="E112" s="91" t="s">
        <v>92</v>
      </c>
      <c r="F112" s="18">
        <f>SUM(F103:F111)</f>
        <v>664304</v>
      </c>
      <c r="G112" s="18">
        <f>SUM(G104:G111)</f>
        <v>838567</v>
      </c>
      <c r="H112" s="19">
        <f>F112-G112</f>
        <v>-174263</v>
      </c>
    </row>
    <row r="113" spans="1:8" ht="22.5" customHeight="1">
      <c r="A113" s="10"/>
      <c r="B113" s="11"/>
      <c r="C113" s="11"/>
      <c r="D113" s="11"/>
      <c r="E113" s="91" t="s">
        <v>180</v>
      </c>
      <c r="F113" s="45">
        <f>F112+F102</f>
        <v>5941099</v>
      </c>
      <c r="G113" s="45">
        <f>G112+G102</f>
        <v>4891591</v>
      </c>
      <c r="H113" s="19">
        <f>F113-G113</f>
        <v>1049508</v>
      </c>
    </row>
    <row r="114" spans="1:8" ht="22.5" customHeight="1">
      <c r="A114" s="10">
        <v>104</v>
      </c>
      <c r="B114" s="11">
        <v>5</v>
      </c>
      <c r="C114" s="11"/>
      <c r="D114" s="11"/>
      <c r="E114" s="12" t="s">
        <v>248</v>
      </c>
      <c r="F114" s="20">
        <f>'05分類帳'!F24</f>
        <v>1100012</v>
      </c>
      <c r="G114" s="16"/>
      <c r="H114" s="17">
        <f>H113+F114-G114</f>
        <v>2149520</v>
      </c>
    </row>
    <row r="115" spans="1:8" ht="22.5" customHeight="1">
      <c r="A115" s="10">
        <v>104</v>
      </c>
      <c r="B115" s="11">
        <v>5</v>
      </c>
      <c r="C115" s="11">
        <v>31</v>
      </c>
      <c r="D115" s="11"/>
      <c r="E115" s="11" t="s">
        <v>8</v>
      </c>
      <c r="F115" s="16"/>
      <c r="G115" s="16">
        <f>'05分類帳'!G24</f>
        <v>7650</v>
      </c>
      <c r="H115" s="17">
        <f>H114+F115-G115</f>
        <v>2141870</v>
      </c>
    </row>
    <row r="116" spans="1:8" ht="22.5" customHeight="1">
      <c r="A116" s="10"/>
      <c r="B116" s="11"/>
      <c r="C116" s="11"/>
      <c r="D116" s="11"/>
      <c r="E116" s="11" t="s">
        <v>42</v>
      </c>
      <c r="F116" s="16"/>
      <c r="G116" s="16">
        <f>'05分類帳'!H24</f>
        <v>217390</v>
      </c>
      <c r="H116" s="17">
        <f aca="true" t="shared" si="10" ref="H116:H121">H115+F116-G116</f>
        <v>1924480</v>
      </c>
    </row>
    <row r="117" spans="1:8" ht="22.5" customHeight="1">
      <c r="A117" s="10"/>
      <c r="B117" s="11"/>
      <c r="C117" s="11"/>
      <c r="D117" s="11"/>
      <c r="E117" s="11" t="s">
        <v>9</v>
      </c>
      <c r="F117" s="16"/>
      <c r="G117" s="16">
        <f>'05分類帳'!I24</f>
        <v>14080</v>
      </c>
      <c r="H117" s="17">
        <f t="shared" si="10"/>
        <v>1910400</v>
      </c>
    </row>
    <row r="118" spans="1:8" ht="22.5" customHeight="1">
      <c r="A118" s="10"/>
      <c r="B118" s="11"/>
      <c r="C118" s="11"/>
      <c r="D118" s="11"/>
      <c r="E118" s="11" t="s">
        <v>10</v>
      </c>
      <c r="F118" s="16"/>
      <c r="G118" s="16">
        <f>'05分類帳'!J24</f>
        <v>33050</v>
      </c>
      <c r="H118" s="17">
        <f t="shared" si="10"/>
        <v>1877350</v>
      </c>
    </row>
    <row r="119" spans="1:8" ht="22.5" customHeight="1">
      <c r="A119" s="10"/>
      <c r="B119" s="11"/>
      <c r="C119" s="11"/>
      <c r="D119" s="11"/>
      <c r="E119" s="11" t="s">
        <v>18</v>
      </c>
      <c r="F119" s="16"/>
      <c r="G119" s="16">
        <f>'05分類帳'!K24</f>
        <v>111695</v>
      </c>
      <c r="H119" s="17">
        <f t="shared" si="10"/>
        <v>1765655</v>
      </c>
    </row>
    <row r="120" spans="1:8" ht="22.5" customHeight="1">
      <c r="A120" s="10"/>
      <c r="B120" s="11"/>
      <c r="C120" s="11"/>
      <c r="D120" s="11"/>
      <c r="E120" s="11" t="s">
        <v>171</v>
      </c>
      <c r="F120" s="16"/>
      <c r="G120" s="16">
        <f>'05分類帳'!L24</f>
        <v>26972</v>
      </c>
      <c r="H120" s="17">
        <f t="shared" si="10"/>
        <v>1738683</v>
      </c>
    </row>
    <row r="121" spans="1:8" ht="22.5" customHeight="1">
      <c r="A121" s="10"/>
      <c r="B121" s="11"/>
      <c r="C121" s="11"/>
      <c r="D121" s="11"/>
      <c r="E121" s="11" t="s">
        <v>31</v>
      </c>
      <c r="F121" s="16"/>
      <c r="G121" s="16">
        <f>'05分類帳'!M24</f>
        <v>7620</v>
      </c>
      <c r="H121" s="17">
        <f t="shared" si="10"/>
        <v>1731063</v>
      </c>
    </row>
    <row r="122" spans="1:8" ht="22.5" customHeight="1">
      <c r="A122" s="10"/>
      <c r="B122" s="11"/>
      <c r="C122" s="11"/>
      <c r="D122" s="11"/>
      <c r="E122" s="11" t="s">
        <v>30</v>
      </c>
      <c r="F122" s="16"/>
      <c r="G122" s="16">
        <f>'05分類帳'!N24</f>
        <v>5339</v>
      </c>
      <c r="H122" s="17">
        <f>H121+F122-G122</f>
        <v>1725724</v>
      </c>
    </row>
    <row r="123" spans="1:8" ht="22.5" customHeight="1">
      <c r="A123" s="10"/>
      <c r="B123" s="11"/>
      <c r="C123" s="11"/>
      <c r="D123" s="11"/>
      <c r="E123" s="91" t="s">
        <v>92</v>
      </c>
      <c r="F123" s="18">
        <f>SUM(F114:F122)</f>
        <v>1100012</v>
      </c>
      <c r="G123" s="18">
        <f>SUM(G115:G122)</f>
        <v>423796</v>
      </c>
      <c r="H123" s="19">
        <f>F123-G123</f>
        <v>676216</v>
      </c>
    </row>
    <row r="124" spans="1:8" ht="22.5" customHeight="1">
      <c r="A124" s="10"/>
      <c r="B124" s="11"/>
      <c r="C124" s="11"/>
      <c r="D124" s="11"/>
      <c r="E124" s="91" t="s">
        <v>181</v>
      </c>
      <c r="F124" s="45">
        <f>F123+F113</f>
        <v>7041111</v>
      </c>
      <c r="G124" s="45">
        <f>G123+G113</f>
        <v>5315387</v>
      </c>
      <c r="H124" s="19">
        <f>F124-G124</f>
        <v>1725724</v>
      </c>
    </row>
    <row r="125" spans="1:8" ht="22.5" customHeight="1">
      <c r="A125" s="10">
        <v>104</v>
      </c>
      <c r="B125" s="11">
        <v>6</v>
      </c>
      <c r="C125" s="11"/>
      <c r="D125" s="11"/>
      <c r="E125" s="12" t="s">
        <v>249</v>
      </c>
      <c r="F125" s="20">
        <f>'06分類帳'!F39</f>
        <v>623735</v>
      </c>
      <c r="G125" s="16"/>
      <c r="H125" s="17">
        <f>H124+F125-G125</f>
        <v>2349459</v>
      </c>
    </row>
    <row r="126" spans="1:8" ht="22.5" customHeight="1">
      <c r="A126" s="10">
        <v>104</v>
      </c>
      <c r="B126" s="11">
        <v>6</v>
      </c>
      <c r="C126" s="11">
        <v>30</v>
      </c>
      <c r="D126" s="11"/>
      <c r="E126" s="11" t="s">
        <v>8</v>
      </c>
      <c r="F126" s="16"/>
      <c r="G126" s="16">
        <f>'06分類帳'!G39</f>
        <v>44868</v>
      </c>
      <c r="H126" s="17">
        <f aca="true" t="shared" si="11" ref="H126:H132">H125+F126-G126</f>
        <v>2304591</v>
      </c>
    </row>
    <row r="127" spans="1:8" ht="22.5" customHeight="1">
      <c r="A127" s="10"/>
      <c r="B127" s="11"/>
      <c r="C127" s="11"/>
      <c r="D127" s="11"/>
      <c r="E127" s="11" t="s">
        <v>42</v>
      </c>
      <c r="F127" s="16"/>
      <c r="G127" s="16">
        <f>'06分類帳'!H39</f>
        <v>1031175</v>
      </c>
      <c r="H127" s="17">
        <f t="shared" si="11"/>
        <v>1273416</v>
      </c>
    </row>
    <row r="128" spans="1:8" ht="22.5" customHeight="1">
      <c r="A128" s="10"/>
      <c r="B128" s="11"/>
      <c r="C128" s="11"/>
      <c r="D128" s="11"/>
      <c r="E128" s="11" t="s">
        <v>9</v>
      </c>
      <c r="F128" s="16"/>
      <c r="G128" s="16">
        <f>'06分類帳'!I39</f>
        <v>22400</v>
      </c>
      <c r="H128" s="17">
        <f t="shared" si="11"/>
        <v>1251016</v>
      </c>
    </row>
    <row r="129" spans="1:8" ht="22.5" customHeight="1">
      <c r="A129" s="10"/>
      <c r="B129" s="11"/>
      <c r="C129" s="11"/>
      <c r="D129" s="11"/>
      <c r="E129" s="11" t="s">
        <v>10</v>
      </c>
      <c r="F129" s="16"/>
      <c r="G129" s="16">
        <f>'06分類帳'!J39</f>
        <v>29230</v>
      </c>
      <c r="H129" s="17">
        <f t="shared" si="11"/>
        <v>1221786</v>
      </c>
    </row>
    <row r="130" spans="1:8" ht="22.5" customHeight="1">
      <c r="A130" s="10"/>
      <c r="B130" s="11"/>
      <c r="C130" s="11"/>
      <c r="D130" s="11"/>
      <c r="E130" s="11" t="s">
        <v>18</v>
      </c>
      <c r="F130" s="16"/>
      <c r="G130" s="16">
        <f>'06分類帳'!K39</f>
        <v>144055</v>
      </c>
      <c r="H130" s="17">
        <f t="shared" si="11"/>
        <v>1077731</v>
      </c>
    </row>
    <row r="131" spans="1:8" ht="22.5" customHeight="1">
      <c r="A131" s="10"/>
      <c r="B131" s="11"/>
      <c r="C131" s="11"/>
      <c r="D131" s="11"/>
      <c r="E131" s="11" t="s">
        <v>171</v>
      </c>
      <c r="F131" s="16"/>
      <c r="G131" s="16">
        <f>'06分類帳'!L39</f>
        <v>16480</v>
      </c>
      <c r="H131" s="17">
        <f t="shared" si="11"/>
        <v>1061251</v>
      </c>
    </row>
    <row r="132" spans="1:8" ht="22.5" customHeight="1">
      <c r="A132" s="10"/>
      <c r="B132" s="11"/>
      <c r="C132" s="11"/>
      <c r="D132" s="11"/>
      <c r="E132" s="11" t="s">
        <v>31</v>
      </c>
      <c r="F132" s="16"/>
      <c r="G132" s="16">
        <f>'06分類帳'!M39</f>
        <v>23340</v>
      </c>
      <c r="H132" s="17">
        <f t="shared" si="11"/>
        <v>1037911</v>
      </c>
    </row>
    <row r="133" spans="1:8" ht="22.5" customHeight="1">
      <c r="A133" s="10"/>
      <c r="B133" s="11"/>
      <c r="C133" s="11"/>
      <c r="D133" s="11"/>
      <c r="E133" s="11" t="s">
        <v>30</v>
      </c>
      <c r="F133" s="16"/>
      <c r="G133" s="16">
        <f>'06分類帳'!N39</f>
        <v>25053</v>
      </c>
      <c r="H133" s="17">
        <f>H132+F133-G133</f>
        <v>1012858</v>
      </c>
    </row>
    <row r="134" spans="1:8" ht="22.5" customHeight="1">
      <c r="A134" s="10"/>
      <c r="B134" s="11"/>
      <c r="C134" s="11"/>
      <c r="D134" s="11"/>
      <c r="E134" s="91" t="s">
        <v>92</v>
      </c>
      <c r="F134" s="18">
        <f>SUM(F125:F133)</f>
        <v>623735</v>
      </c>
      <c r="G134" s="18">
        <f>SUM(G126:G133)</f>
        <v>1336601</v>
      </c>
      <c r="H134" s="19">
        <f>F134-G134</f>
        <v>-712866</v>
      </c>
    </row>
    <row r="135" spans="1:8" ht="25.5" customHeight="1">
      <c r="A135" s="10"/>
      <c r="B135" s="11"/>
      <c r="C135" s="11"/>
      <c r="D135" s="11"/>
      <c r="E135" s="91" t="s">
        <v>182</v>
      </c>
      <c r="F135" s="45">
        <f>F134+F124</f>
        <v>7664846</v>
      </c>
      <c r="G135" s="45">
        <f>G134+G124</f>
        <v>6651988</v>
      </c>
      <c r="H135" s="98">
        <f>F135-G135</f>
        <v>1012858</v>
      </c>
    </row>
    <row r="136" spans="1:8" ht="43.5" customHeight="1">
      <c r="A136" s="138" t="s">
        <v>277</v>
      </c>
      <c r="B136" s="139"/>
      <c r="C136" s="139"/>
      <c r="D136" s="139"/>
      <c r="E136" s="140"/>
      <c r="F136" s="97">
        <f>F13+F24+F35+F46+F57+F68+F79+F90+F101+F112+F123+F134</f>
        <v>7664846</v>
      </c>
      <c r="G136" s="97">
        <f>G13+G24+G35+G46+G57+G68+G79+G90+G101+G112+G123+G134</f>
        <v>6651988</v>
      </c>
      <c r="H136" s="97">
        <f>F136-G136</f>
        <v>1012858</v>
      </c>
    </row>
  </sheetData>
  <mergeCells count="3">
    <mergeCell ref="A136:E136"/>
    <mergeCell ref="A1:E1"/>
    <mergeCell ref="F1:H1"/>
  </mergeCells>
  <printOptions/>
  <pageMargins left="0.7480314960629921" right="0.15748031496062992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B16" sqref="B16:H16"/>
    </sheetView>
  </sheetViews>
  <sheetFormatPr defaultColWidth="9.0039062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5.00390625" style="89" customWidth="1"/>
    <col min="8" max="8" width="11.00390625" style="83" customWidth="1"/>
    <col min="9" max="16384" width="8.875" style="83" customWidth="1"/>
  </cols>
  <sheetData>
    <row r="1" spans="1:8" ht="29.25" customHeight="1">
      <c r="A1" s="169" t="str">
        <f>'09結算'!A1:C1</f>
        <v>   嘉義縣太保市南新國民小學</v>
      </c>
      <c r="B1" s="169"/>
      <c r="C1" s="169"/>
      <c r="D1" s="168" t="s">
        <v>345</v>
      </c>
      <c r="E1" s="168"/>
      <c r="F1" s="168"/>
      <c r="G1" s="168"/>
      <c r="H1" s="168"/>
    </row>
    <row r="2" spans="1:8" ht="25.5" customHeight="1">
      <c r="A2" s="161" t="s">
        <v>96</v>
      </c>
      <c r="B2" s="161"/>
      <c r="C2" s="161"/>
      <c r="D2" s="161" t="s">
        <v>97</v>
      </c>
      <c r="E2" s="161"/>
      <c r="F2" s="161"/>
      <c r="G2" s="161" t="s">
        <v>76</v>
      </c>
      <c r="H2" s="161"/>
    </row>
    <row r="3" spans="1:8" ht="25.5" customHeight="1">
      <c r="A3" s="4" t="s">
        <v>98</v>
      </c>
      <c r="B3" s="84" t="s">
        <v>99</v>
      </c>
      <c r="C3" s="4" t="s">
        <v>100</v>
      </c>
      <c r="D3" s="4" t="s">
        <v>101</v>
      </c>
      <c r="E3" s="84" t="s">
        <v>102</v>
      </c>
      <c r="F3" s="4" t="s">
        <v>72</v>
      </c>
      <c r="G3" s="84" t="s">
        <v>102</v>
      </c>
      <c r="H3" s="4" t="s">
        <v>72</v>
      </c>
    </row>
    <row r="4" spans="1:8" ht="25.5" customHeight="1">
      <c r="A4" s="4" t="s">
        <v>83</v>
      </c>
      <c r="B4" s="85">
        <f>'10分類帳'!P4</f>
        <v>713239</v>
      </c>
      <c r="C4" s="170" t="s">
        <v>384</v>
      </c>
      <c r="D4" s="4" t="s">
        <v>84</v>
      </c>
      <c r="E4" s="85">
        <f>'10分類帳'!G29</f>
        <v>38990</v>
      </c>
      <c r="F4" s="86">
        <f>E4/(E13-E8)</f>
        <v>0.12961110021507663</v>
      </c>
      <c r="G4" s="85">
        <f>'10分類帳'!G30</f>
        <v>79230</v>
      </c>
      <c r="H4" s="86">
        <f>G4/(G13-G8)</f>
        <v>0.08262256514752242</v>
      </c>
    </row>
    <row r="5" spans="1:8" ht="25.5" customHeight="1">
      <c r="A5" s="4" t="s">
        <v>85</v>
      </c>
      <c r="B5" s="85">
        <f>'10分類帳'!F33</f>
        <v>665748</v>
      </c>
      <c r="C5" s="175"/>
      <c r="D5" s="4" t="s">
        <v>103</v>
      </c>
      <c r="E5" s="85">
        <f>'10分類帳'!H29</f>
        <v>197883</v>
      </c>
      <c r="F5" s="86">
        <f>E5/(E13-E8)</f>
        <v>0.657805420463196</v>
      </c>
      <c r="G5" s="85">
        <f>'10分類帳'!H30</f>
        <v>610226</v>
      </c>
      <c r="H5" s="86">
        <f>G5/(G13-G8)</f>
        <v>0.6363553886117886</v>
      </c>
    </row>
    <row r="6" spans="1:8" ht="29.25" customHeight="1">
      <c r="A6" s="5" t="s">
        <v>87</v>
      </c>
      <c r="B6" s="85">
        <f>'10分類帳'!G33</f>
        <v>620</v>
      </c>
      <c r="C6" s="175"/>
      <c r="D6" s="4" t="s">
        <v>104</v>
      </c>
      <c r="E6" s="85">
        <f>'10分類帳'!I29</f>
        <v>12240</v>
      </c>
      <c r="F6" s="86">
        <f>E6/(E13-E8)</f>
        <v>0.04068837821576143</v>
      </c>
      <c r="G6" s="85">
        <f>'10分類帳'!I30</f>
        <v>47230</v>
      </c>
      <c r="H6" s="86">
        <f>G6/(G13-G8)</f>
        <v>0.04925235077517965</v>
      </c>
    </row>
    <row r="7" spans="1:8" ht="32.25" customHeight="1">
      <c r="A7" s="96" t="s">
        <v>202</v>
      </c>
      <c r="B7" s="85">
        <f>'10分類帳'!H33</f>
        <v>305040</v>
      </c>
      <c r="C7" s="175"/>
      <c r="D7" s="4" t="s">
        <v>105</v>
      </c>
      <c r="E7" s="85">
        <f>'10分類帳'!J29</f>
        <v>29820</v>
      </c>
      <c r="F7" s="86">
        <f>E7/(E13-E8)</f>
        <v>0.09912805869232073</v>
      </c>
      <c r="G7" s="85">
        <f>'10分類帳'!J30</f>
        <v>64260</v>
      </c>
      <c r="H7" s="86">
        <f>G7/(G13-G8)</f>
        <v>0.06701156173646082</v>
      </c>
    </row>
    <row r="8" spans="1:8" ht="30" customHeight="1">
      <c r="A8" s="96" t="s">
        <v>187</v>
      </c>
      <c r="B8" s="85">
        <f>'10分類帳'!I33</f>
        <v>0</v>
      </c>
      <c r="C8" s="175"/>
      <c r="D8" s="4" t="s">
        <v>106</v>
      </c>
      <c r="E8" s="85">
        <f>'10分類帳'!K29</f>
        <v>108135</v>
      </c>
      <c r="F8" s="86"/>
      <c r="G8" s="85">
        <f>'10分類帳'!K29</f>
        <v>108135</v>
      </c>
      <c r="H8" s="86"/>
    </row>
    <row r="9" spans="1:8" ht="33" customHeight="1">
      <c r="A9" s="60" t="s">
        <v>204</v>
      </c>
      <c r="B9" s="85">
        <f>'10分類帳'!J33</f>
        <v>0</v>
      </c>
      <c r="C9" s="175"/>
      <c r="D9" s="4" t="s">
        <v>107</v>
      </c>
      <c r="E9" s="85">
        <f>'10分類帳'!L29</f>
        <v>17700</v>
      </c>
      <c r="F9" s="86">
        <f>E9/(E13-E8)</f>
        <v>0.05883858614534128</v>
      </c>
      <c r="G9" s="85">
        <f>'10分類帳'!L30</f>
        <v>75360</v>
      </c>
      <c r="H9" s="86">
        <f>G9/(G13-G8)</f>
        <v>0.07858685484686721</v>
      </c>
    </row>
    <row r="10" spans="1:8" ht="24" customHeight="1">
      <c r="A10" s="4" t="s">
        <v>159</v>
      </c>
      <c r="B10" s="85">
        <f>'10分類帳'!K33</f>
        <v>7665</v>
      </c>
      <c r="C10" s="175"/>
      <c r="D10" s="4" t="s">
        <v>108</v>
      </c>
      <c r="E10" s="85">
        <f>'10分類帳'!M29</f>
        <v>0</v>
      </c>
      <c r="F10" s="86">
        <f>E10/(E13-E8)</f>
        <v>0</v>
      </c>
      <c r="G10" s="85">
        <f>'10分類帳'!M30</f>
        <v>26420</v>
      </c>
      <c r="H10" s="86">
        <f>G10/(G13-G8)</f>
        <v>0.027551283241165497</v>
      </c>
    </row>
    <row r="11" spans="1:8" ht="31.5" customHeight="1">
      <c r="A11" s="60"/>
      <c r="B11" s="85">
        <f>'10分類帳'!L33</f>
        <v>0</v>
      </c>
      <c r="C11" s="175"/>
      <c r="D11" s="4" t="s">
        <v>109</v>
      </c>
      <c r="E11" s="85">
        <f>'10分類帳'!N29</f>
        <v>4190</v>
      </c>
      <c r="F11" s="86">
        <f>E11/(E13-E8)</f>
        <v>0.013928456268303952</v>
      </c>
      <c r="G11" s="85">
        <f>'10分類帳'!N30</f>
        <v>56213</v>
      </c>
      <c r="H11" s="86">
        <f>G11/(G13-G8)</f>
        <v>0.05861999564101575</v>
      </c>
    </row>
    <row r="12" spans="1:8" ht="21" customHeight="1">
      <c r="A12" s="4"/>
      <c r="B12" s="85">
        <f>'10分類帳'!M33</f>
        <v>0</v>
      </c>
      <c r="C12" s="176"/>
      <c r="D12" s="60"/>
      <c r="E12" s="85"/>
      <c r="F12" s="86"/>
      <c r="G12" s="85"/>
      <c r="H12" s="86"/>
    </row>
    <row r="13" spans="1:8" ht="34.5" customHeight="1">
      <c r="A13" s="4"/>
      <c r="B13" s="85"/>
      <c r="C13" s="176"/>
      <c r="D13" s="4" t="s">
        <v>110</v>
      </c>
      <c r="E13" s="85">
        <f>SUM(E4:E12)</f>
        <v>408958</v>
      </c>
      <c r="F13" s="86">
        <f>(E13-E8)/(E13-E8)</f>
        <v>1</v>
      </c>
      <c r="G13" s="85">
        <f>SUM(G4:G12)</f>
        <v>1067074</v>
      </c>
      <c r="H13" s="86">
        <f>(G13-G8)/(G13-G8)</f>
        <v>1</v>
      </c>
    </row>
    <row r="14" spans="1:8" ht="38.25" customHeight="1">
      <c r="A14" s="4" t="s">
        <v>37</v>
      </c>
      <c r="B14" s="85">
        <f>SUM(B5:B12)</f>
        <v>979073</v>
      </c>
      <c r="C14" s="176"/>
      <c r="D14" s="4" t="s">
        <v>111</v>
      </c>
      <c r="E14" s="85">
        <f>'10分類帳'!P30</f>
        <v>1283354</v>
      </c>
      <c r="F14" s="86"/>
      <c r="G14" s="85">
        <f>E14</f>
        <v>1283354</v>
      </c>
      <c r="H14" s="86"/>
    </row>
    <row r="15" spans="1:8" ht="43.5" customHeight="1">
      <c r="A15" s="4" t="s">
        <v>112</v>
      </c>
      <c r="B15" s="85">
        <f>B14+B4</f>
        <v>1692312</v>
      </c>
      <c r="C15" s="177"/>
      <c r="D15" s="4" t="s">
        <v>112</v>
      </c>
      <c r="E15" s="85">
        <f>E13+E14</f>
        <v>1692312</v>
      </c>
      <c r="F15" s="87">
        <f>SUM(F4:F11)</f>
        <v>1</v>
      </c>
      <c r="G15" s="85">
        <f>G13+G14</f>
        <v>2350428</v>
      </c>
      <c r="H15" s="87">
        <f>SUM(H4:H11)</f>
        <v>1</v>
      </c>
    </row>
    <row r="16" spans="1:8" ht="68.25" customHeight="1">
      <c r="A16" s="4" t="s">
        <v>113</v>
      </c>
      <c r="B16" s="166" t="s">
        <v>351</v>
      </c>
      <c r="C16" s="174"/>
      <c r="D16" s="174"/>
      <c r="E16" s="174"/>
      <c r="F16" s="174"/>
      <c r="G16" s="174"/>
      <c r="H16" s="174"/>
    </row>
    <row r="17" spans="1:8" ht="27" customHeight="1">
      <c r="A17" s="167" t="s">
        <v>114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ySplit="3" topLeftCell="BM19" activePane="bottomLeft" state="frozen"/>
      <selection pane="topLeft" activeCell="A1" sqref="A1"/>
      <selection pane="bottomLeft" activeCell="G34" sqref="G34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50390625" style="50" customWidth="1"/>
    <col min="5" max="5" width="19.25390625" style="29" customWidth="1"/>
    <col min="6" max="6" width="11.75390625" style="29" customWidth="1"/>
    <col min="7" max="7" width="8.50390625" style="29" customWidth="1"/>
    <col min="8" max="8" width="10.00390625" style="29" customWidth="1"/>
    <col min="9" max="9" width="8.125" style="29" customWidth="1"/>
    <col min="10" max="10" width="8.50390625" style="29" customWidth="1"/>
    <col min="11" max="11" width="8.375" style="29" customWidth="1"/>
    <col min="12" max="12" width="10.125" style="29" customWidth="1"/>
    <col min="13" max="13" width="8.625" style="29" customWidth="1"/>
    <col min="14" max="14" width="8.125" style="29" customWidth="1"/>
    <col min="15" max="15" width="10.25390625" style="29" customWidth="1"/>
    <col min="16" max="16" width="11.50390625" style="29" customWidth="1"/>
    <col min="17" max="17" width="9.125" style="29" customWidth="1"/>
    <col min="18" max="16384" width="8.875" style="29" customWidth="1"/>
  </cols>
  <sheetData>
    <row r="1" spans="1:16" ht="33" customHeight="1">
      <c r="A1" s="155" t="str">
        <f>'10分類帳'!A1:I1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331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'07分類帳'!A2:B2</f>
        <v>103年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99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11</v>
      </c>
      <c r="B4" s="2">
        <v>1</v>
      </c>
      <c r="C4" s="1" t="s">
        <v>38</v>
      </c>
      <c r="D4" s="46" t="s">
        <v>49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'10分類帳'!P30</f>
        <v>1283354</v>
      </c>
    </row>
    <row r="5" spans="1:16" s="31" customFormat="1" ht="28.5">
      <c r="A5" s="2">
        <v>11</v>
      </c>
      <c r="B5" s="2">
        <v>4</v>
      </c>
      <c r="C5" s="1" t="s">
        <v>15</v>
      </c>
      <c r="D5" s="46">
        <v>1101</v>
      </c>
      <c r="E5" s="119" t="s">
        <v>382</v>
      </c>
      <c r="F5" s="1">
        <v>52080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9">SUM(G5:N5)</f>
        <v>0</v>
      </c>
      <c r="P5" s="1">
        <f aca="true" t="shared" si="1" ref="P5:P29">P4+F5-O5</f>
        <v>1335434</v>
      </c>
    </row>
    <row r="6" spans="1:16" s="31" customFormat="1" ht="28.5">
      <c r="A6" s="2">
        <v>11</v>
      </c>
      <c r="B6" s="2">
        <v>12</v>
      </c>
      <c r="C6" s="1" t="s">
        <v>15</v>
      </c>
      <c r="D6" s="46">
        <v>1102</v>
      </c>
      <c r="E6" s="119" t="s">
        <v>381</v>
      </c>
      <c r="F6" s="1">
        <v>627504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1962938</v>
      </c>
    </row>
    <row r="7" spans="1:16" s="31" customFormat="1" ht="33" customHeight="1">
      <c r="A7" s="2">
        <v>11</v>
      </c>
      <c r="B7" s="2">
        <v>13</v>
      </c>
      <c r="C7" s="1" t="s">
        <v>15</v>
      </c>
      <c r="D7" s="46">
        <v>1103</v>
      </c>
      <c r="E7" s="119" t="s">
        <v>383</v>
      </c>
      <c r="F7" s="1">
        <v>876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1963814</v>
      </c>
    </row>
    <row r="8" spans="1:16" s="31" customFormat="1" ht="19.5" customHeight="1">
      <c r="A8" s="2">
        <v>11</v>
      </c>
      <c r="B8" s="2">
        <v>13</v>
      </c>
      <c r="C8" s="1" t="s">
        <v>16</v>
      </c>
      <c r="D8" s="46">
        <v>1101</v>
      </c>
      <c r="E8" s="119" t="s">
        <v>332</v>
      </c>
      <c r="F8" s="1"/>
      <c r="G8" s="1"/>
      <c r="H8" s="1"/>
      <c r="I8" s="1"/>
      <c r="J8" s="1"/>
      <c r="K8" s="1"/>
      <c r="L8" s="1">
        <v>4005</v>
      </c>
      <c r="M8" s="1"/>
      <c r="N8" s="1"/>
      <c r="O8" s="1">
        <f t="shared" si="0"/>
        <v>4005</v>
      </c>
      <c r="P8" s="1">
        <f t="shared" si="1"/>
        <v>1959809</v>
      </c>
    </row>
    <row r="9" spans="1:16" s="31" customFormat="1" ht="19.5" customHeight="1">
      <c r="A9" s="2">
        <v>11</v>
      </c>
      <c r="B9" s="2">
        <v>13</v>
      </c>
      <c r="C9" s="1" t="s">
        <v>16</v>
      </c>
      <c r="D9" s="46">
        <v>1102</v>
      </c>
      <c r="E9" s="119" t="s">
        <v>333</v>
      </c>
      <c r="F9" s="1"/>
      <c r="G9" s="1"/>
      <c r="H9" s="1"/>
      <c r="I9" s="1"/>
      <c r="J9" s="1"/>
      <c r="K9" s="1"/>
      <c r="L9" s="1"/>
      <c r="M9" s="1"/>
      <c r="N9" s="1">
        <v>7280</v>
      </c>
      <c r="O9" s="1">
        <f t="shared" si="0"/>
        <v>7280</v>
      </c>
      <c r="P9" s="1">
        <f t="shared" si="1"/>
        <v>1952529</v>
      </c>
    </row>
    <row r="10" spans="1:16" s="31" customFormat="1" ht="19.5" customHeight="1">
      <c r="A10" s="2">
        <v>11</v>
      </c>
      <c r="B10" s="2">
        <v>13</v>
      </c>
      <c r="C10" s="1" t="s">
        <v>16</v>
      </c>
      <c r="D10" s="46">
        <v>1103</v>
      </c>
      <c r="E10" s="119" t="s">
        <v>217</v>
      </c>
      <c r="F10" s="1"/>
      <c r="G10" s="1"/>
      <c r="H10" s="1"/>
      <c r="I10" s="1"/>
      <c r="J10" s="1"/>
      <c r="K10" s="1"/>
      <c r="L10" s="1">
        <v>16980</v>
      </c>
      <c r="M10" s="1"/>
      <c r="N10" s="1"/>
      <c r="O10" s="1">
        <f t="shared" si="0"/>
        <v>16980</v>
      </c>
      <c r="P10" s="1">
        <f t="shared" si="1"/>
        <v>1935549</v>
      </c>
    </row>
    <row r="11" spans="1:16" s="31" customFormat="1" ht="19.5" customHeight="1">
      <c r="A11" s="2">
        <v>11</v>
      </c>
      <c r="B11" s="2">
        <v>13</v>
      </c>
      <c r="C11" s="1" t="s">
        <v>16</v>
      </c>
      <c r="D11" s="46">
        <v>1104</v>
      </c>
      <c r="E11" s="119" t="s">
        <v>209</v>
      </c>
      <c r="F11" s="1"/>
      <c r="G11" s="1">
        <v>4650</v>
      </c>
      <c r="H11" s="1"/>
      <c r="I11" s="1"/>
      <c r="J11" s="1"/>
      <c r="K11" s="1"/>
      <c r="L11" s="1"/>
      <c r="M11" s="1"/>
      <c r="N11" s="1"/>
      <c r="O11" s="1">
        <f t="shared" si="0"/>
        <v>4650</v>
      </c>
      <c r="P11" s="1">
        <f t="shared" si="1"/>
        <v>1930899</v>
      </c>
    </row>
    <row r="12" spans="1:16" s="31" customFormat="1" ht="19.5" customHeight="1">
      <c r="A12" s="2">
        <v>11</v>
      </c>
      <c r="B12" s="2">
        <v>13</v>
      </c>
      <c r="C12" s="1" t="s">
        <v>16</v>
      </c>
      <c r="D12" s="46">
        <v>1105</v>
      </c>
      <c r="E12" s="119" t="s">
        <v>216</v>
      </c>
      <c r="F12" s="1"/>
      <c r="G12" s="1"/>
      <c r="H12" s="1">
        <v>2600</v>
      </c>
      <c r="I12" s="1"/>
      <c r="J12" s="1"/>
      <c r="K12" s="1"/>
      <c r="L12" s="1"/>
      <c r="M12" s="1"/>
      <c r="N12" s="1"/>
      <c r="O12" s="1">
        <f t="shared" si="0"/>
        <v>2600</v>
      </c>
      <c r="P12" s="1">
        <f t="shared" si="1"/>
        <v>1928299</v>
      </c>
    </row>
    <row r="13" spans="1:16" s="31" customFormat="1" ht="28.5">
      <c r="A13" s="2">
        <v>11</v>
      </c>
      <c r="B13" s="2">
        <v>13</v>
      </c>
      <c r="C13" s="1" t="s">
        <v>16</v>
      </c>
      <c r="D13" s="46">
        <v>1106</v>
      </c>
      <c r="E13" s="119" t="s">
        <v>334</v>
      </c>
      <c r="F13" s="1">
        <v>-620</v>
      </c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1927679</v>
      </c>
    </row>
    <row r="14" spans="1:16" s="31" customFormat="1" ht="28.5">
      <c r="A14" s="2">
        <v>11</v>
      </c>
      <c r="B14" s="2">
        <v>13</v>
      </c>
      <c r="C14" s="1" t="s">
        <v>16</v>
      </c>
      <c r="D14" s="46">
        <v>1107</v>
      </c>
      <c r="E14" s="119" t="s">
        <v>335</v>
      </c>
      <c r="F14" s="1">
        <v>-4580</v>
      </c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1923099</v>
      </c>
    </row>
    <row r="15" spans="1:16" s="31" customFormat="1" ht="28.5">
      <c r="A15" s="2">
        <v>11</v>
      </c>
      <c r="B15" s="2">
        <v>13</v>
      </c>
      <c r="C15" s="1" t="s">
        <v>16</v>
      </c>
      <c r="D15" s="46">
        <v>1108</v>
      </c>
      <c r="E15" s="119" t="s">
        <v>336</v>
      </c>
      <c r="F15" s="1">
        <v>-4340</v>
      </c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1918759</v>
      </c>
    </row>
    <row r="16" spans="1:16" s="31" customFormat="1" ht="19.5" customHeight="1">
      <c r="A16" s="2">
        <v>11</v>
      </c>
      <c r="B16" s="2">
        <v>13</v>
      </c>
      <c r="C16" s="1" t="s">
        <v>16</v>
      </c>
      <c r="D16" s="46">
        <v>1109</v>
      </c>
      <c r="E16" s="119" t="s">
        <v>337</v>
      </c>
      <c r="F16" s="1"/>
      <c r="G16" s="1"/>
      <c r="H16" s="1"/>
      <c r="I16" s="1"/>
      <c r="J16" s="1">
        <v>13680</v>
      </c>
      <c r="K16" s="1"/>
      <c r="L16" s="1"/>
      <c r="M16" s="1"/>
      <c r="N16" s="1"/>
      <c r="O16" s="1">
        <f t="shared" si="0"/>
        <v>13680</v>
      </c>
      <c r="P16" s="1">
        <f t="shared" si="1"/>
        <v>1905079</v>
      </c>
    </row>
    <row r="17" spans="1:16" s="31" customFormat="1" ht="19.5" customHeight="1">
      <c r="A17" s="2">
        <v>11</v>
      </c>
      <c r="B17" s="2">
        <v>13</v>
      </c>
      <c r="C17" s="1" t="s">
        <v>16</v>
      </c>
      <c r="D17" s="46">
        <v>1110</v>
      </c>
      <c r="E17" s="119" t="s">
        <v>338</v>
      </c>
      <c r="F17" s="1"/>
      <c r="G17" s="1"/>
      <c r="H17" s="1"/>
      <c r="I17" s="1">
        <v>9000</v>
      </c>
      <c r="J17" s="1"/>
      <c r="K17" s="1"/>
      <c r="L17" s="1"/>
      <c r="M17" s="1"/>
      <c r="N17" s="1"/>
      <c r="O17" s="1">
        <f t="shared" si="0"/>
        <v>9000</v>
      </c>
      <c r="P17" s="1">
        <f t="shared" si="1"/>
        <v>1896079</v>
      </c>
    </row>
    <row r="18" spans="1:16" s="31" customFormat="1" ht="19.5" customHeight="1">
      <c r="A18" s="2">
        <v>11</v>
      </c>
      <c r="B18" s="2">
        <v>18</v>
      </c>
      <c r="C18" s="1" t="s">
        <v>16</v>
      </c>
      <c r="D18" s="46">
        <v>1111</v>
      </c>
      <c r="E18" s="119" t="s">
        <v>340</v>
      </c>
      <c r="F18" s="1"/>
      <c r="G18" s="1"/>
      <c r="H18" s="1">
        <v>201093</v>
      </c>
      <c r="I18" s="1"/>
      <c r="J18" s="1"/>
      <c r="K18" s="1"/>
      <c r="L18" s="1"/>
      <c r="M18" s="1"/>
      <c r="N18" s="1"/>
      <c r="O18" s="1">
        <f t="shared" si="0"/>
        <v>201093</v>
      </c>
      <c r="P18" s="1">
        <f t="shared" si="1"/>
        <v>1694986</v>
      </c>
    </row>
    <row r="19" spans="1:16" s="31" customFormat="1" ht="19.5" customHeight="1">
      <c r="A19" s="2">
        <v>11</v>
      </c>
      <c r="B19" s="2">
        <v>18</v>
      </c>
      <c r="C19" s="1" t="s">
        <v>16</v>
      </c>
      <c r="D19" s="46">
        <v>1112</v>
      </c>
      <c r="E19" s="119" t="s">
        <v>341</v>
      </c>
      <c r="F19" s="1"/>
      <c r="G19" s="1"/>
      <c r="H19" s="1">
        <v>13100</v>
      </c>
      <c r="I19" s="1"/>
      <c r="J19" s="1"/>
      <c r="K19" s="1"/>
      <c r="L19" s="1"/>
      <c r="M19" s="1"/>
      <c r="N19" s="1"/>
      <c r="O19" s="1">
        <f t="shared" si="0"/>
        <v>13100</v>
      </c>
      <c r="P19" s="1">
        <f t="shared" si="1"/>
        <v>1681886</v>
      </c>
    </row>
    <row r="20" spans="1:16" s="31" customFormat="1" ht="19.5" customHeight="1">
      <c r="A20" s="2">
        <v>11</v>
      </c>
      <c r="B20" s="2">
        <v>18</v>
      </c>
      <c r="C20" s="1" t="s">
        <v>16</v>
      </c>
      <c r="D20" s="46">
        <v>1113</v>
      </c>
      <c r="E20" s="25" t="s">
        <v>342</v>
      </c>
      <c r="F20" s="1"/>
      <c r="G20" s="1"/>
      <c r="H20" s="1">
        <v>207570</v>
      </c>
      <c r="I20" s="1"/>
      <c r="J20" s="1"/>
      <c r="K20" s="1"/>
      <c r="L20" s="1"/>
      <c r="M20" s="1"/>
      <c r="N20" s="1"/>
      <c r="O20" s="1">
        <f t="shared" si="0"/>
        <v>207570</v>
      </c>
      <c r="P20" s="1">
        <f t="shared" si="1"/>
        <v>1474316</v>
      </c>
    </row>
    <row r="21" spans="1:16" s="31" customFormat="1" ht="19.5" customHeight="1">
      <c r="A21" s="2">
        <v>11</v>
      </c>
      <c r="B21" s="2">
        <v>18</v>
      </c>
      <c r="C21" s="1" t="s">
        <v>16</v>
      </c>
      <c r="D21" s="46">
        <v>1114</v>
      </c>
      <c r="E21" s="25" t="s">
        <v>343</v>
      </c>
      <c r="F21" s="1"/>
      <c r="G21" s="1"/>
      <c r="H21" s="1">
        <v>9391</v>
      </c>
      <c r="I21" s="1"/>
      <c r="J21" s="1"/>
      <c r="K21" s="1"/>
      <c r="L21" s="1"/>
      <c r="M21" s="1"/>
      <c r="N21" s="1"/>
      <c r="O21" s="1">
        <f t="shared" si="0"/>
        <v>9391</v>
      </c>
      <c r="P21" s="1">
        <f t="shared" si="1"/>
        <v>1464925</v>
      </c>
    </row>
    <row r="22" spans="1:16" s="31" customFormat="1" ht="19.5" customHeight="1">
      <c r="A22" s="2">
        <v>11</v>
      </c>
      <c r="B22" s="2">
        <v>18</v>
      </c>
      <c r="C22" s="1" t="s">
        <v>16</v>
      </c>
      <c r="D22" s="46">
        <v>1115</v>
      </c>
      <c r="E22" s="25" t="s">
        <v>344</v>
      </c>
      <c r="F22" s="1"/>
      <c r="G22" s="1"/>
      <c r="H22" s="1"/>
      <c r="I22" s="1"/>
      <c r="J22" s="1"/>
      <c r="K22" s="1"/>
      <c r="L22" s="1"/>
      <c r="M22" s="1">
        <v>1400</v>
      </c>
      <c r="N22" s="1"/>
      <c r="O22" s="1">
        <f t="shared" si="0"/>
        <v>1400</v>
      </c>
      <c r="P22" s="1">
        <f t="shared" si="1"/>
        <v>1463525</v>
      </c>
    </row>
    <row r="23" spans="1:16" s="31" customFormat="1" ht="19.5" customHeight="1">
      <c r="A23" s="2">
        <v>11</v>
      </c>
      <c r="B23" s="2">
        <v>26</v>
      </c>
      <c r="C23" s="1" t="s">
        <v>16</v>
      </c>
      <c r="D23" s="46">
        <f>D22+1</f>
        <v>1116</v>
      </c>
      <c r="E23" s="25" t="s">
        <v>352</v>
      </c>
      <c r="F23" s="1"/>
      <c r="G23" s="1"/>
      <c r="H23" s="1"/>
      <c r="I23" s="1"/>
      <c r="J23" s="1"/>
      <c r="K23" s="1"/>
      <c r="L23" s="1">
        <v>6345</v>
      </c>
      <c r="M23" s="1"/>
      <c r="N23" s="1"/>
      <c r="O23" s="1">
        <f t="shared" si="0"/>
        <v>6345</v>
      </c>
      <c r="P23" s="1">
        <f t="shared" si="1"/>
        <v>1457180</v>
      </c>
    </row>
    <row r="24" spans="1:16" s="31" customFormat="1" ht="19.5" customHeight="1">
      <c r="A24" s="2">
        <v>11</v>
      </c>
      <c r="B24" s="2">
        <v>26</v>
      </c>
      <c r="C24" s="1" t="s">
        <v>16</v>
      </c>
      <c r="D24" s="46">
        <f aca="true" t="shared" si="2" ref="D24:D29">D23+1</f>
        <v>1117</v>
      </c>
      <c r="E24" s="25" t="s">
        <v>353</v>
      </c>
      <c r="F24" s="1"/>
      <c r="G24" s="1"/>
      <c r="H24" s="1"/>
      <c r="I24" s="1"/>
      <c r="J24" s="1"/>
      <c r="K24" s="1"/>
      <c r="L24" s="1"/>
      <c r="M24" s="1"/>
      <c r="N24" s="1">
        <v>694</v>
      </c>
      <c r="O24" s="1">
        <f t="shared" si="0"/>
        <v>694</v>
      </c>
      <c r="P24" s="1">
        <f t="shared" si="1"/>
        <v>1456486</v>
      </c>
    </row>
    <row r="25" spans="1:16" s="31" customFormat="1" ht="19.5" customHeight="1">
      <c r="A25" s="2">
        <v>11</v>
      </c>
      <c r="B25" s="2">
        <v>26</v>
      </c>
      <c r="C25" s="1" t="s">
        <v>16</v>
      </c>
      <c r="D25" s="46">
        <f t="shared" si="2"/>
        <v>1118</v>
      </c>
      <c r="E25" s="25" t="s">
        <v>354</v>
      </c>
      <c r="F25" s="1"/>
      <c r="G25" s="1"/>
      <c r="H25" s="1"/>
      <c r="I25" s="1"/>
      <c r="J25" s="1"/>
      <c r="K25" s="1"/>
      <c r="L25" s="1"/>
      <c r="M25" s="1"/>
      <c r="N25" s="1">
        <v>2880</v>
      </c>
      <c r="O25" s="1">
        <f t="shared" si="0"/>
        <v>2880</v>
      </c>
      <c r="P25" s="1">
        <f t="shared" si="1"/>
        <v>1453606</v>
      </c>
    </row>
    <row r="26" spans="1:16" s="31" customFormat="1" ht="19.5" customHeight="1">
      <c r="A26" s="2">
        <v>11</v>
      </c>
      <c r="B26" s="2">
        <v>26</v>
      </c>
      <c r="C26" s="1" t="s">
        <v>16</v>
      </c>
      <c r="D26" s="46">
        <f t="shared" si="2"/>
        <v>1119</v>
      </c>
      <c r="E26" s="25" t="s">
        <v>355</v>
      </c>
      <c r="F26" s="1"/>
      <c r="G26" s="1">
        <v>36855</v>
      </c>
      <c r="H26" s="1"/>
      <c r="I26" s="1"/>
      <c r="J26" s="1"/>
      <c r="K26" s="1"/>
      <c r="L26" s="1"/>
      <c r="M26" s="1"/>
      <c r="N26" s="1"/>
      <c r="O26" s="1">
        <f t="shared" si="0"/>
        <v>36855</v>
      </c>
      <c r="P26" s="1">
        <f t="shared" si="1"/>
        <v>1416751</v>
      </c>
    </row>
    <row r="27" spans="1:16" s="31" customFormat="1" ht="19.5" customHeight="1">
      <c r="A27" s="2">
        <v>11</v>
      </c>
      <c r="B27" s="2">
        <v>26</v>
      </c>
      <c r="C27" s="1" t="s">
        <v>16</v>
      </c>
      <c r="D27" s="46">
        <f t="shared" si="2"/>
        <v>1120</v>
      </c>
      <c r="E27" s="25" t="s">
        <v>233</v>
      </c>
      <c r="F27" s="1"/>
      <c r="G27" s="1"/>
      <c r="H27" s="1"/>
      <c r="I27" s="1"/>
      <c r="J27" s="1"/>
      <c r="K27" s="1"/>
      <c r="L27" s="1">
        <v>16260</v>
      </c>
      <c r="M27" s="1"/>
      <c r="N27" s="1"/>
      <c r="O27" s="1">
        <f t="shared" si="0"/>
        <v>16260</v>
      </c>
      <c r="P27" s="1">
        <f t="shared" si="1"/>
        <v>1400491</v>
      </c>
    </row>
    <row r="28" spans="1:16" s="31" customFormat="1" ht="19.5" customHeight="1">
      <c r="A28" s="2">
        <v>11</v>
      </c>
      <c r="B28" s="2">
        <v>26</v>
      </c>
      <c r="C28" s="1" t="s">
        <v>16</v>
      </c>
      <c r="D28" s="46">
        <f t="shared" si="2"/>
        <v>1121</v>
      </c>
      <c r="E28" s="25" t="s">
        <v>356</v>
      </c>
      <c r="F28" s="1"/>
      <c r="G28" s="1"/>
      <c r="H28" s="1"/>
      <c r="I28" s="1"/>
      <c r="J28" s="1"/>
      <c r="K28" s="1">
        <v>81113</v>
      </c>
      <c r="L28" s="1"/>
      <c r="M28" s="1"/>
      <c r="N28" s="1"/>
      <c r="O28" s="1">
        <f t="shared" si="0"/>
        <v>81113</v>
      </c>
      <c r="P28" s="1">
        <f t="shared" si="1"/>
        <v>1319378</v>
      </c>
    </row>
    <row r="29" spans="1:16" s="31" customFormat="1" ht="19.5" customHeight="1">
      <c r="A29" s="2">
        <v>11</v>
      </c>
      <c r="B29" s="2">
        <v>26</v>
      </c>
      <c r="C29" s="1" t="s">
        <v>16</v>
      </c>
      <c r="D29" s="46">
        <f t="shared" si="2"/>
        <v>1122</v>
      </c>
      <c r="E29" s="25" t="s">
        <v>218</v>
      </c>
      <c r="F29" s="1"/>
      <c r="G29" s="1"/>
      <c r="H29" s="1"/>
      <c r="I29" s="1"/>
      <c r="J29" s="1"/>
      <c r="K29" s="1">
        <v>27022</v>
      </c>
      <c r="L29" s="1"/>
      <c r="M29" s="1"/>
      <c r="N29" s="1"/>
      <c r="O29" s="1">
        <f t="shared" si="0"/>
        <v>27022</v>
      </c>
      <c r="P29" s="1">
        <f t="shared" si="1"/>
        <v>1292356</v>
      </c>
    </row>
    <row r="30" spans="1:16" s="32" customFormat="1" ht="19.5" customHeight="1">
      <c r="A30" s="33"/>
      <c r="B30" s="33"/>
      <c r="C30" s="34"/>
      <c r="D30" s="47"/>
      <c r="E30" s="14" t="s">
        <v>32</v>
      </c>
      <c r="F30" s="15">
        <f aca="true" t="shared" si="3" ref="F30:O30">SUM(F5:F29)</f>
        <v>670920</v>
      </c>
      <c r="G30" s="15">
        <f t="shared" si="3"/>
        <v>41505</v>
      </c>
      <c r="H30" s="15">
        <f t="shared" si="3"/>
        <v>433754</v>
      </c>
      <c r="I30" s="15">
        <f t="shared" si="3"/>
        <v>9000</v>
      </c>
      <c r="J30" s="15">
        <f t="shared" si="3"/>
        <v>13680</v>
      </c>
      <c r="K30" s="15">
        <f t="shared" si="3"/>
        <v>108135</v>
      </c>
      <c r="L30" s="15">
        <f t="shared" si="3"/>
        <v>43590</v>
      </c>
      <c r="M30" s="15">
        <f t="shared" si="3"/>
        <v>1400</v>
      </c>
      <c r="N30" s="15">
        <f t="shared" si="3"/>
        <v>10854</v>
      </c>
      <c r="O30" s="15">
        <f t="shared" si="3"/>
        <v>661918</v>
      </c>
      <c r="P30" s="1">
        <f>F30-O30</f>
        <v>9002</v>
      </c>
    </row>
    <row r="31" spans="1:16" s="32" customFormat="1" ht="19.5" customHeight="1">
      <c r="A31" s="33"/>
      <c r="B31" s="33"/>
      <c r="C31" s="34"/>
      <c r="D31" s="47"/>
      <c r="E31" s="14" t="s">
        <v>33</v>
      </c>
      <c r="F31" s="15">
        <f>'10分類帳'!F30+'11分類帳'!F30</f>
        <v>3142122</v>
      </c>
      <c r="G31" s="15">
        <f>'10分類帳'!G30+'11分類帳'!G30</f>
        <v>120735</v>
      </c>
      <c r="H31" s="15">
        <f>'10分類帳'!H30+'11分類帳'!H30</f>
        <v>1043980</v>
      </c>
      <c r="I31" s="15">
        <f>'10分類帳'!I30+'11分類帳'!I30</f>
        <v>56230</v>
      </c>
      <c r="J31" s="15">
        <f>'10分類帳'!J30+'11分類帳'!J30</f>
        <v>77940</v>
      </c>
      <c r="K31" s="15">
        <f>'10分類帳'!K30+'11分類帳'!K30</f>
        <v>337044</v>
      </c>
      <c r="L31" s="15">
        <f>'10分類帳'!L30+'11分類帳'!L30</f>
        <v>118950</v>
      </c>
      <c r="M31" s="15">
        <f>'10分類帳'!M30+'11分類帳'!M30</f>
        <v>27820</v>
      </c>
      <c r="N31" s="15">
        <f>'10分類帳'!N30+'11分類帳'!N30</f>
        <v>67067</v>
      </c>
      <c r="O31" s="15">
        <f>SUM(G31:N31)</f>
        <v>1849766</v>
      </c>
      <c r="P31" s="15">
        <f>F31-O31</f>
        <v>1292356</v>
      </c>
    </row>
    <row r="32" spans="1:16" ht="42" customHeight="1">
      <c r="A32" s="37"/>
      <c r="B32" s="38"/>
      <c r="C32" s="38"/>
      <c r="D32" s="4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5"/>
      <c r="P32" s="95"/>
    </row>
    <row r="33" spans="1:16" s="30" customFormat="1" ht="60.75" customHeight="1">
      <c r="A33" s="36"/>
      <c r="B33" s="36"/>
      <c r="C33" s="36"/>
      <c r="D33" s="49"/>
      <c r="E33" s="60" t="s">
        <v>189</v>
      </c>
      <c r="F33" s="5" t="s">
        <v>43</v>
      </c>
      <c r="G33" s="5" t="s">
        <v>87</v>
      </c>
      <c r="H33" s="5" t="s">
        <v>202</v>
      </c>
      <c r="I33" s="5" t="s">
        <v>188</v>
      </c>
      <c r="J33" s="5" t="s">
        <v>204</v>
      </c>
      <c r="K33" s="5" t="s">
        <v>46</v>
      </c>
      <c r="L33" s="5"/>
      <c r="M33" s="5"/>
      <c r="N33" s="5"/>
      <c r="O33" s="157" t="s">
        <v>184</v>
      </c>
      <c r="P33" s="158"/>
    </row>
    <row r="34" spans="1:16" ht="41.25" customHeight="1">
      <c r="A34" s="35"/>
      <c r="B34" s="35"/>
      <c r="C34" s="35"/>
      <c r="D34" s="46"/>
      <c r="E34" s="26"/>
      <c r="F34" s="93">
        <f>F5+F6-3*620+372+F13+F14+F15</f>
        <v>668556</v>
      </c>
      <c r="G34" s="93">
        <f>504+3*620</f>
        <v>2364</v>
      </c>
      <c r="H34" s="93"/>
      <c r="I34" s="27"/>
      <c r="J34" s="28"/>
      <c r="K34" s="27"/>
      <c r="L34" s="27"/>
      <c r="M34" s="94"/>
      <c r="N34" s="94"/>
      <c r="O34" s="159">
        <f>SUM(F34:N34)</f>
        <v>670920</v>
      </c>
      <c r="P34" s="160"/>
    </row>
  </sheetData>
  <mergeCells count="9">
    <mergeCell ref="J1:P1"/>
    <mergeCell ref="A1:I1"/>
    <mergeCell ref="O33:P33"/>
    <mergeCell ref="O34:P34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scale="99" r:id="rId1"/>
  <headerFooter alignWithMargins="0">
    <oddFooter>&amp;C第 &amp;P 頁，共 &amp;N 頁</oddFooter>
  </headerFooter>
  <rowBreaks count="1" manualBreakCount="1">
    <brk id="2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4" customHeight="1">
      <c r="A1" s="169" t="str">
        <f>'10結算'!A1:C1</f>
        <v>   嘉義縣太保市南新國民小學</v>
      </c>
      <c r="B1" s="169"/>
      <c r="C1" s="169"/>
      <c r="D1" s="168" t="s">
        <v>385</v>
      </c>
      <c r="E1" s="168"/>
      <c r="F1" s="168"/>
      <c r="G1" s="168"/>
      <c r="H1" s="168"/>
    </row>
    <row r="2" spans="1:8" ht="25.5" customHeight="1">
      <c r="A2" s="161" t="s">
        <v>96</v>
      </c>
      <c r="B2" s="161"/>
      <c r="C2" s="161"/>
      <c r="D2" s="161" t="s">
        <v>97</v>
      </c>
      <c r="E2" s="161"/>
      <c r="F2" s="161"/>
      <c r="G2" s="161" t="s">
        <v>76</v>
      </c>
      <c r="H2" s="161"/>
    </row>
    <row r="3" spans="1:8" ht="25.5" customHeight="1">
      <c r="A3" s="4" t="s">
        <v>98</v>
      </c>
      <c r="B3" s="84" t="s">
        <v>99</v>
      </c>
      <c r="C3" s="4" t="s">
        <v>100</v>
      </c>
      <c r="D3" s="4" t="s">
        <v>101</v>
      </c>
      <c r="E3" s="84" t="s">
        <v>102</v>
      </c>
      <c r="F3" s="4" t="s">
        <v>72</v>
      </c>
      <c r="G3" s="84" t="s">
        <v>102</v>
      </c>
      <c r="H3" s="4" t="s">
        <v>72</v>
      </c>
    </row>
    <row r="4" spans="1:8" ht="25.5" customHeight="1">
      <c r="A4" s="4" t="s">
        <v>83</v>
      </c>
      <c r="B4" s="85">
        <f>'11分類帳'!P4</f>
        <v>1283354</v>
      </c>
      <c r="C4" s="162" t="s">
        <v>386</v>
      </c>
      <c r="D4" s="4" t="s">
        <v>84</v>
      </c>
      <c r="E4" s="85">
        <f>'11分類帳'!G30</f>
        <v>41505</v>
      </c>
      <c r="F4" s="86">
        <f>E4/(E13-E8)</f>
        <v>0.07494812950198905</v>
      </c>
      <c r="G4" s="85">
        <f>'11分類帳'!G31</f>
        <v>120735</v>
      </c>
      <c r="H4" s="86">
        <f>G4/(G13-G8)</f>
        <v>0.07981307867539442</v>
      </c>
    </row>
    <row r="5" spans="1:8" ht="25.5" customHeight="1">
      <c r="A5" s="4" t="s">
        <v>85</v>
      </c>
      <c r="B5" s="85">
        <f>'11分類帳'!F34</f>
        <v>668556</v>
      </c>
      <c r="C5" s="163"/>
      <c r="D5" s="4" t="s">
        <v>86</v>
      </c>
      <c r="E5" s="85">
        <f>'11分類帳'!H30</f>
        <v>433754</v>
      </c>
      <c r="F5" s="86">
        <f>E5/(E13-E8)</f>
        <v>0.783256257414908</v>
      </c>
      <c r="G5" s="85">
        <f>'11分類帳'!H31</f>
        <v>1043980</v>
      </c>
      <c r="H5" s="86">
        <f>G5/(G13-G8)</f>
        <v>0.6901334151284902</v>
      </c>
    </row>
    <row r="6" spans="1:8" ht="29.25" customHeight="1">
      <c r="A6" s="5" t="s">
        <v>87</v>
      </c>
      <c r="B6" s="85">
        <f>'11分類帳'!G34</f>
        <v>2364</v>
      </c>
      <c r="C6" s="163"/>
      <c r="D6" s="4" t="s">
        <v>88</v>
      </c>
      <c r="E6" s="85">
        <f>'11分類帳'!I30</f>
        <v>9000</v>
      </c>
      <c r="F6" s="86">
        <f>E6/(E13-E8)</f>
        <v>0.016251853162700912</v>
      </c>
      <c r="G6" s="85">
        <f>'11分類帳'!I31</f>
        <v>56230</v>
      </c>
      <c r="H6" s="86">
        <f>G6/(G13-G8)</f>
        <v>0.03717140360224813</v>
      </c>
    </row>
    <row r="7" spans="1:8" ht="33" customHeight="1">
      <c r="A7" s="96" t="s">
        <v>202</v>
      </c>
      <c r="B7" s="85">
        <f>'11分類帳'!H34</f>
        <v>0</v>
      </c>
      <c r="C7" s="163"/>
      <c r="D7" s="4" t="s">
        <v>10</v>
      </c>
      <c r="E7" s="85">
        <f>'11分類帳'!J30</f>
        <v>13680</v>
      </c>
      <c r="F7" s="86">
        <f>E7/(E13-E8)</f>
        <v>0.024702816807305388</v>
      </c>
      <c r="G7" s="85">
        <f>'11分類帳'!J31</f>
        <v>77940</v>
      </c>
      <c r="H7" s="86">
        <f>G7/(G13-G8)</f>
        <v>0.051523016125897554</v>
      </c>
    </row>
    <row r="8" spans="1:8" ht="33" customHeight="1">
      <c r="A8" s="96" t="s">
        <v>187</v>
      </c>
      <c r="B8" s="85">
        <f>'11分類帳'!I34</f>
        <v>0</v>
      </c>
      <c r="C8" s="163"/>
      <c r="D8" s="4" t="s">
        <v>18</v>
      </c>
      <c r="E8" s="85">
        <f>'11分類帳'!K30</f>
        <v>108135</v>
      </c>
      <c r="F8" s="86"/>
      <c r="G8" s="85">
        <f>'11分類帳'!K31</f>
        <v>337044</v>
      </c>
      <c r="H8" s="86"/>
    </row>
    <row r="9" spans="1:8" ht="33" customHeight="1">
      <c r="A9" s="60" t="s">
        <v>204</v>
      </c>
      <c r="B9" s="85">
        <f>'11分類帳'!J34</f>
        <v>0</v>
      </c>
      <c r="C9" s="163"/>
      <c r="D9" s="4" t="s">
        <v>89</v>
      </c>
      <c r="E9" s="85">
        <f>'11分類帳'!L30</f>
        <v>43590</v>
      </c>
      <c r="F9" s="86">
        <f>E9/(E13-E8)</f>
        <v>0.07871314215134809</v>
      </c>
      <c r="G9" s="85">
        <f>'11分類帳'!L31</f>
        <v>118950</v>
      </c>
      <c r="H9" s="86">
        <f>G9/(G13-G8)</f>
        <v>0.07863308658167198</v>
      </c>
    </row>
    <row r="10" spans="1:8" ht="27" customHeight="1">
      <c r="A10" s="4" t="s">
        <v>159</v>
      </c>
      <c r="B10" s="85">
        <f>'11分類帳'!K34</f>
        <v>0</v>
      </c>
      <c r="C10" s="163"/>
      <c r="D10" s="4" t="s">
        <v>90</v>
      </c>
      <c r="E10" s="85">
        <f>'11分類帳'!M30</f>
        <v>1400</v>
      </c>
      <c r="F10" s="86">
        <f>E10/(E13-E8)</f>
        <v>0.002528066047531253</v>
      </c>
      <c r="G10" s="85">
        <f>'11分類帳'!M31</f>
        <v>27820</v>
      </c>
      <c r="H10" s="86">
        <f>G10/(G13-G8)</f>
        <v>0.018390689102161534</v>
      </c>
    </row>
    <row r="11" spans="1:8" ht="28.5" customHeight="1">
      <c r="A11" s="60"/>
      <c r="B11" s="85">
        <f>'11分類帳'!L34</f>
        <v>0</v>
      </c>
      <c r="C11" s="163"/>
      <c r="D11" s="4" t="s">
        <v>11</v>
      </c>
      <c r="E11" s="85">
        <f>'11分類帳'!N30</f>
        <v>10854</v>
      </c>
      <c r="F11" s="86">
        <f>E11/(E13-E8)</f>
        <v>0.019599734914217303</v>
      </c>
      <c r="G11" s="85">
        <f>'11分類帳'!N31</f>
        <v>67067</v>
      </c>
      <c r="H11" s="86">
        <f>G11/(G13-G8)</f>
        <v>0.04433531078413615</v>
      </c>
    </row>
    <row r="12" spans="1:8" ht="21" customHeight="1">
      <c r="A12" s="4"/>
      <c r="B12" s="85">
        <f>'11分類帳'!M34</f>
        <v>0</v>
      </c>
      <c r="C12" s="178"/>
      <c r="D12" s="60"/>
      <c r="E12" s="85"/>
      <c r="F12" s="86"/>
      <c r="G12" s="85"/>
      <c r="H12" s="86"/>
    </row>
    <row r="13" spans="1:8" ht="33" customHeight="1">
      <c r="A13" s="4"/>
      <c r="B13" s="85">
        <f>'11分類帳'!N34</f>
        <v>0</v>
      </c>
      <c r="C13" s="178"/>
      <c r="D13" s="4" t="s">
        <v>91</v>
      </c>
      <c r="E13" s="85">
        <f>SUM(E4:E12)</f>
        <v>661918</v>
      </c>
      <c r="F13" s="86">
        <f>(E13-E8)/(E13-E8)</f>
        <v>1</v>
      </c>
      <c r="G13" s="85">
        <f>SUM(G4:G12)</f>
        <v>1849766</v>
      </c>
      <c r="H13" s="86">
        <f>(G13-G8)/(G13-G8)</f>
        <v>1</v>
      </c>
    </row>
    <row r="14" spans="1:8" ht="33" customHeight="1">
      <c r="A14" s="4" t="s">
        <v>92</v>
      </c>
      <c r="B14" s="85">
        <f>SUM(B5:B12)</f>
        <v>670920</v>
      </c>
      <c r="C14" s="178"/>
      <c r="D14" s="4" t="s">
        <v>93</v>
      </c>
      <c r="E14" s="85">
        <f>'11分類帳'!P31</f>
        <v>1292356</v>
      </c>
      <c r="F14" s="86"/>
      <c r="G14" s="85">
        <f>E14</f>
        <v>1292356</v>
      </c>
      <c r="H14" s="86"/>
    </row>
    <row r="15" spans="1:8" ht="33" customHeight="1">
      <c r="A15" s="4" t="s">
        <v>12</v>
      </c>
      <c r="B15" s="85">
        <f>B14+B4</f>
        <v>1954274</v>
      </c>
      <c r="C15" s="179"/>
      <c r="D15" s="4" t="s">
        <v>12</v>
      </c>
      <c r="E15" s="85">
        <f>E13+E14</f>
        <v>1954274</v>
      </c>
      <c r="F15" s="87">
        <f>SUM(F4:F11)</f>
        <v>1</v>
      </c>
      <c r="G15" s="85">
        <f>G13+G14</f>
        <v>3142122</v>
      </c>
      <c r="H15" s="87">
        <f>SUM(H4:H11)</f>
        <v>1.0000000000000002</v>
      </c>
    </row>
    <row r="16" spans="1:8" ht="75" customHeight="1">
      <c r="A16" s="4" t="s">
        <v>94</v>
      </c>
      <c r="B16" s="166" t="s">
        <v>0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115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50390625" style="58" customWidth="1"/>
    <col min="5" max="5" width="19.25390625" style="123" customWidth="1"/>
    <col min="6" max="6" width="12.00390625" style="29" customWidth="1"/>
    <col min="7" max="7" width="9.375" style="29" customWidth="1"/>
    <col min="8" max="8" width="10.50390625" style="29" customWidth="1"/>
    <col min="9" max="9" width="9.00390625" style="29" customWidth="1"/>
    <col min="10" max="10" width="9.125" style="29" customWidth="1"/>
    <col min="11" max="11" width="8.625" style="29" customWidth="1"/>
    <col min="12" max="12" width="10.25390625" style="29" customWidth="1"/>
    <col min="13" max="13" width="8.75390625" style="29" customWidth="1"/>
    <col min="14" max="14" width="8.125" style="29" customWidth="1"/>
    <col min="15" max="15" width="9.875" style="29" customWidth="1"/>
    <col min="16" max="16" width="10.125" style="29" customWidth="1"/>
    <col min="17" max="17" width="7.75390625" style="29" customWidth="1"/>
    <col min="18" max="16384" width="8.875" style="29" customWidth="1"/>
  </cols>
  <sheetData>
    <row r="1" spans="1:16" ht="33" customHeight="1">
      <c r="A1" s="155" t="str">
        <f>'11分類帳'!A1:I1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357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'07分類帳'!A2:B2</f>
        <v>103年</v>
      </c>
      <c r="B2" s="161"/>
      <c r="C2" s="161" t="s">
        <v>5</v>
      </c>
      <c r="D2" s="161"/>
      <c r="E2" s="180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80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191</v>
      </c>
      <c r="M3" s="5" t="s">
        <v>192</v>
      </c>
      <c r="N3" s="4" t="s">
        <v>11</v>
      </c>
      <c r="O3" s="4" t="s">
        <v>12</v>
      </c>
      <c r="P3" s="161"/>
    </row>
    <row r="4" spans="1:19" s="31" customFormat="1" ht="19.5" customHeight="1">
      <c r="A4" s="2">
        <v>12</v>
      </c>
      <c r="B4" s="43">
        <v>1</v>
      </c>
      <c r="C4" s="1" t="s">
        <v>38</v>
      </c>
      <c r="D4" s="51" t="s">
        <v>49</v>
      </c>
      <c r="E4" s="119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'11分類帳'!P31</f>
        <v>1292356</v>
      </c>
      <c r="S4" s="130"/>
    </row>
    <row r="5" spans="1:19" s="31" customFormat="1" ht="16.5">
      <c r="A5" s="2">
        <v>12</v>
      </c>
      <c r="B5" s="43">
        <v>3</v>
      </c>
      <c r="C5" s="1" t="s">
        <v>50</v>
      </c>
      <c r="D5" s="52">
        <v>1201</v>
      </c>
      <c r="E5" s="119" t="s">
        <v>377</v>
      </c>
      <c r="F5" s="1">
        <v>50840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33">SUM(G5:N5)</f>
        <v>0</v>
      </c>
      <c r="P5" s="1">
        <f aca="true" t="shared" si="1" ref="P5:P33">P4+F5-O5</f>
        <v>1343196</v>
      </c>
      <c r="S5" s="130"/>
    </row>
    <row r="6" spans="1:19" s="31" customFormat="1" ht="16.5">
      <c r="A6" s="2">
        <v>12</v>
      </c>
      <c r="B6" s="43">
        <v>9</v>
      </c>
      <c r="C6" s="1" t="s">
        <v>50</v>
      </c>
      <c r="D6" s="52">
        <v>1202</v>
      </c>
      <c r="E6" s="119" t="s">
        <v>376</v>
      </c>
      <c r="F6" s="1">
        <v>625148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1968344</v>
      </c>
      <c r="S6" s="130"/>
    </row>
    <row r="7" spans="1:19" s="31" customFormat="1" ht="16.5">
      <c r="A7" s="2">
        <v>12</v>
      </c>
      <c r="B7" s="43">
        <v>15</v>
      </c>
      <c r="C7" s="1" t="s">
        <v>50</v>
      </c>
      <c r="D7" s="52">
        <v>1203</v>
      </c>
      <c r="E7" s="119" t="s">
        <v>378</v>
      </c>
      <c r="F7" s="1">
        <v>2480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1970824</v>
      </c>
      <c r="S7" s="130"/>
    </row>
    <row r="8" spans="1:19" s="31" customFormat="1" ht="19.5" customHeight="1">
      <c r="A8" s="2">
        <v>12</v>
      </c>
      <c r="B8" s="43">
        <v>15</v>
      </c>
      <c r="C8" s="1" t="s">
        <v>50</v>
      </c>
      <c r="D8" s="52">
        <v>1204</v>
      </c>
      <c r="E8" s="119" t="s">
        <v>379</v>
      </c>
      <c r="F8" s="1">
        <v>248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1971072</v>
      </c>
      <c r="S8" s="130"/>
    </row>
    <row r="9" spans="1:19" s="31" customFormat="1" ht="19.5" customHeight="1">
      <c r="A9" s="2">
        <v>12</v>
      </c>
      <c r="B9" s="43">
        <v>18</v>
      </c>
      <c r="C9" s="1" t="s">
        <v>50</v>
      </c>
      <c r="D9" s="52">
        <v>1205</v>
      </c>
      <c r="E9" s="119" t="s">
        <v>380</v>
      </c>
      <c r="F9" s="1">
        <v>31000</v>
      </c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2002072</v>
      </c>
      <c r="S9" s="130"/>
    </row>
    <row r="10" spans="1:16" s="31" customFormat="1" ht="19.5" customHeight="1">
      <c r="A10" s="2">
        <v>12</v>
      </c>
      <c r="B10" s="43">
        <v>27</v>
      </c>
      <c r="C10" s="1" t="s">
        <v>50</v>
      </c>
      <c r="D10" s="52">
        <v>1205</v>
      </c>
      <c r="E10" s="119" t="s">
        <v>222</v>
      </c>
      <c r="F10" s="1">
        <v>325</v>
      </c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2002397</v>
      </c>
    </row>
    <row r="11" spans="1:16" s="31" customFormat="1" ht="19.5" customHeight="1">
      <c r="A11" s="2">
        <v>12</v>
      </c>
      <c r="B11" s="43">
        <v>17</v>
      </c>
      <c r="C11" s="1" t="s">
        <v>16</v>
      </c>
      <c r="D11" s="53">
        <v>1201</v>
      </c>
      <c r="E11" s="119" t="s">
        <v>358</v>
      </c>
      <c r="F11" s="1">
        <v>-820</v>
      </c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2001577</v>
      </c>
    </row>
    <row r="12" spans="1:16" s="31" customFormat="1" ht="19.5" customHeight="1">
      <c r="A12" s="2">
        <v>12</v>
      </c>
      <c r="B12" s="43">
        <v>17</v>
      </c>
      <c r="C12" s="1" t="s">
        <v>16</v>
      </c>
      <c r="D12" s="53">
        <f>D11+1</f>
        <v>1202</v>
      </c>
      <c r="E12" s="119" t="s">
        <v>359</v>
      </c>
      <c r="F12" s="1"/>
      <c r="G12" s="1"/>
      <c r="H12" s="1"/>
      <c r="I12" s="1"/>
      <c r="J12" s="1"/>
      <c r="K12" s="1"/>
      <c r="L12" s="1"/>
      <c r="M12" s="1"/>
      <c r="N12" s="1">
        <v>3680</v>
      </c>
      <c r="O12" s="1">
        <f t="shared" si="0"/>
        <v>3680</v>
      </c>
      <c r="P12" s="1">
        <f t="shared" si="1"/>
        <v>1997897</v>
      </c>
    </row>
    <row r="13" spans="1:16" s="31" customFormat="1" ht="19.5" customHeight="1">
      <c r="A13" s="2">
        <v>12</v>
      </c>
      <c r="B13" s="43">
        <v>17</v>
      </c>
      <c r="C13" s="1" t="s">
        <v>16</v>
      </c>
      <c r="D13" s="53">
        <f aca="true" t="shared" si="2" ref="D13:D33">D12+1</f>
        <v>1203</v>
      </c>
      <c r="E13" s="119" t="s">
        <v>360</v>
      </c>
      <c r="F13" s="1"/>
      <c r="G13" s="1">
        <v>32881</v>
      </c>
      <c r="H13" s="1"/>
      <c r="I13" s="1"/>
      <c r="J13" s="1"/>
      <c r="K13" s="1"/>
      <c r="L13" s="1"/>
      <c r="M13" s="1"/>
      <c r="N13" s="1"/>
      <c r="O13" s="1">
        <f t="shared" si="0"/>
        <v>32881</v>
      </c>
      <c r="P13" s="1">
        <f t="shared" si="1"/>
        <v>1965016</v>
      </c>
    </row>
    <row r="14" spans="1:16" s="31" customFormat="1" ht="19.5" customHeight="1">
      <c r="A14" s="2">
        <v>12</v>
      </c>
      <c r="B14" s="43">
        <v>17</v>
      </c>
      <c r="C14" s="1" t="s">
        <v>16</v>
      </c>
      <c r="D14" s="53">
        <f t="shared" si="2"/>
        <v>1204</v>
      </c>
      <c r="E14" s="119" t="s">
        <v>361</v>
      </c>
      <c r="F14" s="1"/>
      <c r="G14" s="1"/>
      <c r="H14" s="1">
        <v>200277</v>
      </c>
      <c r="I14" s="1"/>
      <c r="J14" s="1"/>
      <c r="K14" s="1"/>
      <c r="L14" s="1"/>
      <c r="M14" s="1"/>
      <c r="N14" s="1"/>
      <c r="O14" s="1">
        <f t="shared" si="0"/>
        <v>200277</v>
      </c>
      <c r="P14" s="1">
        <f t="shared" si="1"/>
        <v>1764739</v>
      </c>
    </row>
    <row r="15" spans="1:16" s="31" customFormat="1" ht="19.5" customHeight="1">
      <c r="A15" s="2">
        <v>12</v>
      </c>
      <c r="B15" s="43">
        <v>17</v>
      </c>
      <c r="C15" s="1" t="s">
        <v>16</v>
      </c>
      <c r="D15" s="53">
        <f t="shared" si="2"/>
        <v>1205</v>
      </c>
      <c r="E15" s="119" t="s">
        <v>228</v>
      </c>
      <c r="F15" s="1"/>
      <c r="G15" s="1"/>
      <c r="H15" s="1">
        <v>2750</v>
      </c>
      <c r="I15" s="1"/>
      <c r="J15" s="1"/>
      <c r="K15" s="1"/>
      <c r="L15" s="1"/>
      <c r="M15" s="1"/>
      <c r="N15" s="1"/>
      <c r="O15" s="1">
        <f t="shared" si="0"/>
        <v>2750</v>
      </c>
      <c r="P15" s="1">
        <f t="shared" si="1"/>
        <v>1761989</v>
      </c>
    </row>
    <row r="16" spans="1:16" s="31" customFormat="1" ht="19.5" customHeight="1">
      <c r="A16" s="2">
        <v>12</v>
      </c>
      <c r="B16" s="43">
        <v>17</v>
      </c>
      <c r="C16" s="1" t="s">
        <v>16</v>
      </c>
      <c r="D16" s="53">
        <f t="shared" si="2"/>
        <v>1206</v>
      </c>
      <c r="E16" s="119" t="s">
        <v>219</v>
      </c>
      <c r="F16" s="1"/>
      <c r="G16" s="1">
        <v>4650</v>
      </c>
      <c r="H16" s="1"/>
      <c r="I16" s="1"/>
      <c r="J16" s="1"/>
      <c r="K16" s="1"/>
      <c r="L16" s="1"/>
      <c r="M16" s="1"/>
      <c r="N16" s="1"/>
      <c r="O16" s="1">
        <f t="shared" si="0"/>
        <v>4650</v>
      </c>
      <c r="P16" s="1">
        <f t="shared" si="1"/>
        <v>1757339</v>
      </c>
    </row>
    <row r="17" spans="1:16" s="31" customFormat="1" ht="19.5" customHeight="1">
      <c r="A17" s="2">
        <v>12</v>
      </c>
      <c r="B17" s="43">
        <v>17</v>
      </c>
      <c r="C17" s="1" t="s">
        <v>16</v>
      </c>
      <c r="D17" s="53">
        <f t="shared" si="2"/>
        <v>1207</v>
      </c>
      <c r="E17" s="119" t="s">
        <v>217</v>
      </c>
      <c r="F17" s="1"/>
      <c r="G17" s="1"/>
      <c r="H17" s="1"/>
      <c r="I17" s="1"/>
      <c r="J17" s="1"/>
      <c r="K17" s="1"/>
      <c r="L17" s="1">
        <v>15060</v>
      </c>
      <c r="M17" s="1"/>
      <c r="N17" s="1"/>
      <c r="O17" s="1">
        <f t="shared" si="0"/>
        <v>15060</v>
      </c>
      <c r="P17" s="1">
        <f t="shared" si="1"/>
        <v>1742279</v>
      </c>
    </row>
    <row r="18" spans="1:16" s="31" customFormat="1" ht="19.5" customHeight="1">
      <c r="A18" s="2">
        <v>12</v>
      </c>
      <c r="B18" s="43">
        <v>17</v>
      </c>
      <c r="C18" s="1" t="s">
        <v>16</v>
      </c>
      <c r="D18" s="53">
        <f t="shared" si="2"/>
        <v>1208</v>
      </c>
      <c r="E18" s="119" t="s">
        <v>259</v>
      </c>
      <c r="F18" s="1"/>
      <c r="G18" s="1"/>
      <c r="H18" s="1"/>
      <c r="I18" s="1"/>
      <c r="J18" s="1"/>
      <c r="K18" s="1"/>
      <c r="L18" s="1"/>
      <c r="M18" s="1">
        <v>7180</v>
      </c>
      <c r="N18" s="1"/>
      <c r="O18" s="1">
        <f t="shared" si="0"/>
        <v>7180</v>
      </c>
      <c r="P18" s="1">
        <f t="shared" si="1"/>
        <v>1735099</v>
      </c>
    </row>
    <row r="19" spans="1:16" s="31" customFormat="1" ht="19.5" customHeight="1">
      <c r="A19" s="2">
        <v>12</v>
      </c>
      <c r="B19" s="43">
        <v>17</v>
      </c>
      <c r="C19" s="1" t="s">
        <v>16</v>
      </c>
      <c r="D19" s="53">
        <f t="shared" si="2"/>
        <v>1209</v>
      </c>
      <c r="E19" s="119" t="s">
        <v>362</v>
      </c>
      <c r="F19" s="1"/>
      <c r="G19" s="1"/>
      <c r="H19" s="1">
        <v>8680</v>
      </c>
      <c r="I19" s="1"/>
      <c r="J19" s="1"/>
      <c r="K19" s="1"/>
      <c r="L19" s="1"/>
      <c r="M19" s="1"/>
      <c r="N19" s="1"/>
      <c r="O19" s="1">
        <f t="shared" si="0"/>
        <v>8680</v>
      </c>
      <c r="P19" s="1">
        <f t="shared" si="1"/>
        <v>1726419</v>
      </c>
    </row>
    <row r="20" spans="1:16" s="31" customFormat="1" ht="19.5" customHeight="1">
      <c r="A20" s="2">
        <v>12</v>
      </c>
      <c r="B20" s="43">
        <v>17</v>
      </c>
      <c r="C20" s="1" t="s">
        <v>16</v>
      </c>
      <c r="D20" s="53">
        <f t="shared" si="2"/>
        <v>1210</v>
      </c>
      <c r="E20" s="119" t="s">
        <v>211</v>
      </c>
      <c r="F20" s="1"/>
      <c r="G20" s="1">
        <v>2450</v>
      </c>
      <c r="H20" s="1"/>
      <c r="I20" s="1"/>
      <c r="J20" s="1"/>
      <c r="K20" s="1"/>
      <c r="L20" s="1"/>
      <c r="M20" s="1"/>
      <c r="N20" s="1"/>
      <c r="O20" s="1">
        <f t="shared" si="0"/>
        <v>2450</v>
      </c>
      <c r="P20" s="1">
        <f t="shared" si="1"/>
        <v>1723969</v>
      </c>
    </row>
    <row r="21" spans="1:16" s="31" customFormat="1" ht="19.5" customHeight="1">
      <c r="A21" s="2">
        <v>12</v>
      </c>
      <c r="B21" s="43">
        <v>17</v>
      </c>
      <c r="C21" s="1" t="s">
        <v>16</v>
      </c>
      <c r="D21" s="53">
        <f t="shared" si="2"/>
        <v>1211</v>
      </c>
      <c r="E21" s="119" t="s">
        <v>363</v>
      </c>
      <c r="F21" s="1"/>
      <c r="G21" s="1"/>
      <c r="H21" s="1"/>
      <c r="I21" s="1"/>
      <c r="J21" s="1">
        <v>25030</v>
      </c>
      <c r="K21" s="1"/>
      <c r="L21" s="1"/>
      <c r="M21" s="1"/>
      <c r="N21" s="1"/>
      <c r="O21" s="1">
        <f t="shared" si="0"/>
        <v>25030</v>
      </c>
      <c r="P21" s="1">
        <f t="shared" si="1"/>
        <v>1698939</v>
      </c>
    </row>
    <row r="22" spans="1:16" s="31" customFormat="1" ht="19.5" customHeight="1">
      <c r="A22" s="2">
        <v>12</v>
      </c>
      <c r="B22" s="43">
        <v>17</v>
      </c>
      <c r="C22" s="1" t="s">
        <v>16</v>
      </c>
      <c r="D22" s="53">
        <f t="shared" si="2"/>
        <v>1212</v>
      </c>
      <c r="E22" s="119" t="s">
        <v>210</v>
      </c>
      <c r="F22" s="1"/>
      <c r="G22" s="1"/>
      <c r="H22" s="1"/>
      <c r="I22" s="1">
        <v>17600</v>
      </c>
      <c r="J22" s="1"/>
      <c r="K22" s="1"/>
      <c r="L22" s="1"/>
      <c r="M22" s="1"/>
      <c r="N22" s="1"/>
      <c r="O22" s="1">
        <f t="shared" si="0"/>
        <v>17600</v>
      </c>
      <c r="P22" s="1">
        <f t="shared" si="1"/>
        <v>1681339</v>
      </c>
    </row>
    <row r="23" spans="1:16" s="31" customFormat="1" ht="19.5" customHeight="1">
      <c r="A23" s="2">
        <v>12</v>
      </c>
      <c r="B23" s="43">
        <v>17</v>
      </c>
      <c r="C23" s="1" t="s">
        <v>16</v>
      </c>
      <c r="D23" s="53">
        <v>1213</v>
      </c>
      <c r="E23" s="119" t="s">
        <v>364</v>
      </c>
      <c r="F23" s="1"/>
      <c r="G23" s="1">
        <v>1250</v>
      </c>
      <c r="H23" s="1"/>
      <c r="I23" s="1"/>
      <c r="J23" s="1"/>
      <c r="K23" s="1"/>
      <c r="L23" s="1"/>
      <c r="M23" s="1"/>
      <c r="N23" s="1"/>
      <c r="O23" s="1">
        <f t="shared" si="0"/>
        <v>1250</v>
      </c>
      <c r="P23" s="1">
        <f t="shared" si="1"/>
        <v>1680089</v>
      </c>
    </row>
    <row r="24" spans="1:16" s="31" customFormat="1" ht="19.5" customHeight="1">
      <c r="A24" s="2">
        <v>12</v>
      </c>
      <c r="B24" s="43">
        <v>17</v>
      </c>
      <c r="C24" s="1" t="s">
        <v>16</v>
      </c>
      <c r="D24" s="53">
        <v>1214</v>
      </c>
      <c r="E24" s="119" t="s">
        <v>365</v>
      </c>
      <c r="F24" s="1"/>
      <c r="G24" s="1"/>
      <c r="H24" s="1">
        <v>206805</v>
      </c>
      <c r="I24" s="1"/>
      <c r="J24" s="1"/>
      <c r="K24" s="1"/>
      <c r="L24" s="1"/>
      <c r="M24" s="1"/>
      <c r="N24" s="1"/>
      <c r="O24" s="1">
        <f t="shared" si="0"/>
        <v>206805</v>
      </c>
      <c r="P24" s="1">
        <f t="shared" si="1"/>
        <v>1473284</v>
      </c>
    </row>
    <row r="25" spans="1:16" s="31" customFormat="1" ht="19.5" customHeight="1">
      <c r="A25" s="2">
        <v>12</v>
      </c>
      <c r="B25" s="43">
        <v>29</v>
      </c>
      <c r="C25" s="1" t="s">
        <v>16</v>
      </c>
      <c r="D25" s="53">
        <v>1215</v>
      </c>
      <c r="E25" s="119" t="s">
        <v>224</v>
      </c>
      <c r="F25" s="1"/>
      <c r="G25" s="1"/>
      <c r="H25" s="1"/>
      <c r="I25" s="1"/>
      <c r="J25" s="1"/>
      <c r="K25" s="1"/>
      <c r="L25" s="1"/>
      <c r="M25" s="1"/>
      <c r="N25" s="1">
        <v>393</v>
      </c>
      <c r="O25" s="1">
        <f t="shared" si="0"/>
        <v>393</v>
      </c>
      <c r="P25" s="1">
        <f t="shared" si="1"/>
        <v>1472891</v>
      </c>
    </row>
    <row r="26" spans="1:16" s="31" customFormat="1" ht="19.5" customHeight="1">
      <c r="A26" s="2">
        <v>12</v>
      </c>
      <c r="B26" s="43">
        <v>29</v>
      </c>
      <c r="C26" s="1" t="s">
        <v>16</v>
      </c>
      <c r="D26" s="53">
        <f t="shared" si="2"/>
        <v>1216</v>
      </c>
      <c r="E26" s="119" t="s">
        <v>221</v>
      </c>
      <c r="F26" s="1"/>
      <c r="G26" s="1"/>
      <c r="H26" s="1"/>
      <c r="I26" s="1"/>
      <c r="J26" s="1"/>
      <c r="K26" s="1">
        <v>26033</v>
      </c>
      <c r="L26" s="1"/>
      <c r="M26" s="1"/>
      <c r="N26" s="1"/>
      <c r="O26" s="1">
        <f t="shared" si="0"/>
        <v>26033</v>
      </c>
      <c r="P26" s="1">
        <f t="shared" si="1"/>
        <v>1446858</v>
      </c>
    </row>
    <row r="27" spans="1:16" s="31" customFormat="1" ht="19.5" customHeight="1">
      <c r="A27" s="2">
        <v>12</v>
      </c>
      <c r="B27" s="43">
        <v>29</v>
      </c>
      <c r="C27" s="1" t="s">
        <v>16</v>
      </c>
      <c r="D27" s="53">
        <f t="shared" si="2"/>
        <v>1217</v>
      </c>
      <c r="E27" s="119" t="s">
        <v>220</v>
      </c>
      <c r="F27" s="1"/>
      <c r="G27" s="1"/>
      <c r="H27" s="1"/>
      <c r="I27" s="1"/>
      <c r="J27" s="1"/>
      <c r="K27" s="1">
        <v>81667</v>
      </c>
      <c r="L27" s="1"/>
      <c r="M27" s="1"/>
      <c r="N27" s="1"/>
      <c r="O27" s="1">
        <f t="shared" si="0"/>
        <v>81667</v>
      </c>
      <c r="P27" s="1">
        <f t="shared" si="1"/>
        <v>1365191</v>
      </c>
    </row>
    <row r="28" spans="1:16" s="31" customFormat="1" ht="19.5" customHeight="1">
      <c r="A28" s="2">
        <v>12</v>
      </c>
      <c r="B28" s="43">
        <v>29</v>
      </c>
      <c r="C28" s="1" t="s">
        <v>16</v>
      </c>
      <c r="D28" s="53">
        <f t="shared" si="2"/>
        <v>1218</v>
      </c>
      <c r="E28" s="119" t="s">
        <v>366</v>
      </c>
      <c r="F28" s="1"/>
      <c r="G28" s="1"/>
      <c r="H28" s="1">
        <v>5040</v>
      </c>
      <c r="I28" s="1"/>
      <c r="J28" s="1"/>
      <c r="K28" s="1"/>
      <c r="L28" s="1"/>
      <c r="M28" s="1"/>
      <c r="N28" s="1"/>
      <c r="O28" s="1">
        <f t="shared" si="0"/>
        <v>5040</v>
      </c>
      <c r="P28" s="1">
        <f t="shared" si="1"/>
        <v>1360151</v>
      </c>
    </row>
    <row r="29" spans="1:16" s="31" customFormat="1" ht="19.5" customHeight="1">
      <c r="A29" s="2">
        <v>12</v>
      </c>
      <c r="B29" s="43">
        <v>29</v>
      </c>
      <c r="C29" s="1" t="s">
        <v>16</v>
      </c>
      <c r="D29" s="53">
        <f t="shared" si="2"/>
        <v>1219</v>
      </c>
      <c r="E29" s="119" t="s">
        <v>210</v>
      </c>
      <c r="F29" s="1"/>
      <c r="G29" s="1"/>
      <c r="H29" s="1"/>
      <c r="I29" s="1">
        <v>17600</v>
      </c>
      <c r="J29" s="1"/>
      <c r="K29" s="1"/>
      <c r="L29" s="1"/>
      <c r="M29" s="1"/>
      <c r="N29" s="1"/>
      <c r="O29" s="1">
        <f t="shared" si="0"/>
        <v>17600</v>
      </c>
      <c r="P29" s="1">
        <f t="shared" si="1"/>
        <v>1342551</v>
      </c>
    </row>
    <row r="30" spans="1:16" s="31" customFormat="1" ht="19.5" customHeight="1">
      <c r="A30" s="2">
        <v>12</v>
      </c>
      <c r="B30" s="43">
        <v>29</v>
      </c>
      <c r="C30" s="1" t="s">
        <v>16</v>
      </c>
      <c r="D30" s="53">
        <f t="shared" si="2"/>
        <v>1220</v>
      </c>
      <c r="E30" s="119" t="s">
        <v>367</v>
      </c>
      <c r="F30" s="1"/>
      <c r="G30" s="1"/>
      <c r="H30" s="1"/>
      <c r="I30" s="1"/>
      <c r="J30" s="1">
        <v>16750</v>
      </c>
      <c r="K30" s="1"/>
      <c r="L30" s="1"/>
      <c r="M30" s="1"/>
      <c r="N30" s="1"/>
      <c r="O30" s="1">
        <f t="shared" si="0"/>
        <v>16750</v>
      </c>
      <c r="P30" s="1">
        <f t="shared" si="1"/>
        <v>1325801</v>
      </c>
    </row>
    <row r="31" spans="1:16" s="31" customFormat="1" ht="19.5" customHeight="1">
      <c r="A31" s="2">
        <v>12</v>
      </c>
      <c r="B31" s="43">
        <v>29</v>
      </c>
      <c r="C31" s="1" t="s">
        <v>16</v>
      </c>
      <c r="D31" s="53">
        <f t="shared" si="2"/>
        <v>1221</v>
      </c>
      <c r="E31" s="119" t="s">
        <v>368</v>
      </c>
      <c r="F31" s="1"/>
      <c r="G31" s="1"/>
      <c r="H31" s="1"/>
      <c r="I31" s="1"/>
      <c r="J31" s="1"/>
      <c r="K31" s="1"/>
      <c r="L31" s="1">
        <v>13740</v>
      </c>
      <c r="M31" s="1"/>
      <c r="N31" s="1"/>
      <c r="O31" s="1">
        <f t="shared" si="0"/>
        <v>13740</v>
      </c>
      <c r="P31" s="1">
        <f t="shared" si="1"/>
        <v>1312061</v>
      </c>
    </row>
    <row r="32" spans="1:16" s="31" customFormat="1" ht="19.5" customHeight="1">
      <c r="A32" s="2">
        <v>12</v>
      </c>
      <c r="B32" s="43">
        <v>29</v>
      </c>
      <c r="C32" s="1" t="s">
        <v>16</v>
      </c>
      <c r="D32" s="53">
        <f t="shared" si="2"/>
        <v>1222</v>
      </c>
      <c r="E32" s="119" t="s">
        <v>369</v>
      </c>
      <c r="F32" s="1"/>
      <c r="G32" s="1"/>
      <c r="H32" s="1">
        <v>1125</v>
      </c>
      <c r="I32" s="1"/>
      <c r="J32" s="1"/>
      <c r="K32" s="1"/>
      <c r="L32" s="1"/>
      <c r="M32" s="1"/>
      <c r="N32" s="1"/>
      <c r="O32" s="1">
        <f t="shared" si="0"/>
        <v>1125</v>
      </c>
      <c r="P32" s="1">
        <f t="shared" si="1"/>
        <v>1310936</v>
      </c>
    </row>
    <row r="33" spans="1:16" s="31" customFormat="1" ht="19.5" customHeight="1">
      <c r="A33" s="2">
        <v>12</v>
      </c>
      <c r="B33" s="43">
        <v>29</v>
      </c>
      <c r="C33" s="1" t="s">
        <v>16</v>
      </c>
      <c r="D33" s="53">
        <f t="shared" si="2"/>
        <v>1223</v>
      </c>
      <c r="E33" s="119" t="s">
        <v>370</v>
      </c>
      <c r="F33" s="1"/>
      <c r="G33" s="1"/>
      <c r="H33" s="1">
        <v>206040</v>
      </c>
      <c r="I33" s="1"/>
      <c r="J33" s="1"/>
      <c r="K33" s="1"/>
      <c r="L33" s="1"/>
      <c r="M33" s="1"/>
      <c r="N33" s="1"/>
      <c r="O33" s="1">
        <f t="shared" si="0"/>
        <v>206040</v>
      </c>
      <c r="P33" s="1">
        <f t="shared" si="1"/>
        <v>1104896</v>
      </c>
    </row>
    <row r="34" spans="1:16" s="32" customFormat="1" ht="19.5" customHeight="1">
      <c r="A34" s="33"/>
      <c r="B34" s="33"/>
      <c r="C34" s="34"/>
      <c r="D34" s="54"/>
      <c r="E34" s="120" t="s">
        <v>32</v>
      </c>
      <c r="F34" s="15">
        <f>SUM(F5:F33)</f>
        <v>709221</v>
      </c>
      <c r="G34" s="15">
        <f>SUM(G5:G33)</f>
        <v>41231</v>
      </c>
      <c r="H34" s="15">
        <f aca="true" t="shared" si="3" ref="H34:N34">SUM(H5:H33)</f>
        <v>630717</v>
      </c>
      <c r="I34" s="15">
        <f t="shared" si="3"/>
        <v>35200</v>
      </c>
      <c r="J34" s="15">
        <f t="shared" si="3"/>
        <v>41780</v>
      </c>
      <c r="K34" s="15">
        <f t="shared" si="3"/>
        <v>107700</v>
      </c>
      <c r="L34" s="15">
        <f t="shared" si="3"/>
        <v>28800</v>
      </c>
      <c r="M34" s="15">
        <f t="shared" si="3"/>
        <v>7180</v>
      </c>
      <c r="N34" s="15">
        <f t="shared" si="3"/>
        <v>4073</v>
      </c>
      <c r="O34" s="15">
        <f>SUM(G34:N34)</f>
        <v>896681</v>
      </c>
      <c r="P34" s="1">
        <f>P25+F34-O34</f>
        <v>1285431</v>
      </c>
    </row>
    <row r="35" spans="1:16" s="32" customFormat="1" ht="24.75" customHeight="1">
      <c r="A35" s="33"/>
      <c r="B35" s="33"/>
      <c r="C35" s="34"/>
      <c r="D35" s="54"/>
      <c r="E35" s="120" t="s">
        <v>33</v>
      </c>
      <c r="F35" s="15">
        <f>'11分類帳'!F31+'12分類帳'!F34</f>
        <v>3851343</v>
      </c>
      <c r="G35" s="15">
        <f>'11分類帳'!G31+'12分類帳'!G34</f>
        <v>161966</v>
      </c>
      <c r="H35" s="15">
        <f>'11分類帳'!H31+'12分類帳'!H34</f>
        <v>1674697</v>
      </c>
      <c r="I35" s="15">
        <f>'11分類帳'!I31+'12分類帳'!I34</f>
        <v>91430</v>
      </c>
      <c r="J35" s="15">
        <f>'11分類帳'!J31+'12分類帳'!J34</f>
        <v>119720</v>
      </c>
      <c r="K35" s="15">
        <f>'11分類帳'!K31+'12分類帳'!K34</f>
        <v>444744</v>
      </c>
      <c r="L35" s="15">
        <f>'11分類帳'!L31+'12分類帳'!L34</f>
        <v>147750</v>
      </c>
      <c r="M35" s="15">
        <f>'11分類帳'!M31+'12分類帳'!M34</f>
        <v>35000</v>
      </c>
      <c r="N35" s="15">
        <f>'11分類帳'!N31+'12分類帳'!N34</f>
        <v>71140</v>
      </c>
      <c r="O35" s="15">
        <f>SUM(G35:N35)</f>
        <v>2746447</v>
      </c>
      <c r="P35" s="15">
        <f>F35-O35</f>
        <v>1104896</v>
      </c>
    </row>
    <row r="36" spans="1:16" ht="33" customHeight="1">
      <c r="A36" s="37"/>
      <c r="B36" s="38"/>
      <c r="C36" s="38"/>
      <c r="D36" s="55"/>
      <c r="E36" s="121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1:16" s="30" customFormat="1" ht="63" customHeight="1">
      <c r="A37" s="36"/>
      <c r="B37" s="36"/>
      <c r="C37" s="36"/>
      <c r="D37" s="56"/>
      <c r="E37" s="60" t="s">
        <v>189</v>
      </c>
      <c r="F37" s="5" t="s">
        <v>43</v>
      </c>
      <c r="G37" s="5" t="s">
        <v>87</v>
      </c>
      <c r="H37" s="5" t="s">
        <v>202</v>
      </c>
      <c r="I37" s="5" t="s">
        <v>188</v>
      </c>
      <c r="J37" s="5" t="s">
        <v>204</v>
      </c>
      <c r="K37" s="5" t="s">
        <v>46</v>
      </c>
      <c r="L37" s="5"/>
      <c r="M37" s="5"/>
      <c r="N37" s="5"/>
      <c r="O37" s="157" t="s">
        <v>184</v>
      </c>
      <c r="P37" s="158"/>
    </row>
    <row r="38" spans="1:16" ht="34.5" customHeight="1">
      <c r="A38" s="35"/>
      <c r="B38" s="35"/>
      <c r="C38" s="35"/>
      <c r="D38" s="57"/>
      <c r="E38" s="122"/>
      <c r="F38" s="93">
        <f>F5+F6+F7+F8+F11</f>
        <v>677896</v>
      </c>
      <c r="G38" s="93"/>
      <c r="H38" s="93">
        <f>F9</f>
        <v>31000</v>
      </c>
      <c r="I38" s="27"/>
      <c r="J38" s="28"/>
      <c r="K38" s="27">
        <f>F10</f>
        <v>325</v>
      </c>
      <c r="L38" s="27"/>
      <c r="M38" s="94"/>
      <c r="N38" s="94"/>
      <c r="O38" s="159">
        <f>SUM(F38:N38)</f>
        <v>709221</v>
      </c>
      <c r="P38" s="160"/>
    </row>
  </sheetData>
  <mergeCells count="9">
    <mergeCell ref="J1:P1"/>
    <mergeCell ref="A1:I1"/>
    <mergeCell ref="O37:P37"/>
    <mergeCell ref="O38:P38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3"/>
  <headerFooter alignWithMargins="0">
    <oddFooter>&amp;C第 &amp;P 頁，共 &amp;N 頁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'11結算'!A1:C1</f>
        <v>   嘉義縣太保市南新國民小學</v>
      </c>
      <c r="B1" s="169"/>
      <c r="C1" s="169"/>
      <c r="D1" s="168" t="s">
        <v>387</v>
      </c>
      <c r="E1" s="168"/>
      <c r="F1" s="168"/>
      <c r="G1" s="168"/>
      <c r="H1" s="168"/>
    </row>
    <row r="2" spans="1:8" ht="25.5" customHeight="1">
      <c r="A2" s="161" t="s">
        <v>116</v>
      </c>
      <c r="B2" s="161"/>
      <c r="C2" s="161"/>
      <c r="D2" s="161" t="s">
        <v>117</v>
      </c>
      <c r="E2" s="161"/>
      <c r="F2" s="161"/>
      <c r="G2" s="161" t="s">
        <v>76</v>
      </c>
      <c r="H2" s="161"/>
    </row>
    <row r="3" spans="1:8" ht="25.5" customHeight="1">
      <c r="A3" s="4" t="s">
        <v>118</v>
      </c>
      <c r="B3" s="84" t="s">
        <v>119</v>
      </c>
      <c r="C3" s="4" t="s">
        <v>120</v>
      </c>
      <c r="D3" s="4" t="s">
        <v>121</v>
      </c>
      <c r="E3" s="84" t="s">
        <v>122</v>
      </c>
      <c r="F3" s="4" t="s">
        <v>123</v>
      </c>
      <c r="G3" s="84" t="s">
        <v>122</v>
      </c>
      <c r="H3" s="4" t="s">
        <v>123</v>
      </c>
    </row>
    <row r="4" spans="1:8" ht="25.5" customHeight="1">
      <c r="A4" s="4" t="s">
        <v>83</v>
      </c>
      <c r="B4" s="85">
        <f>'12分類帳'!P4</f>
        <v>1292356</v>
      </c>
      <c r="C4" s="162" t="s">
        <v>388</v>
      </c>
      <c r="D4" s="4" t="s">
        <v>124</v>
      </c>
      <c r="E4" s="85">
        <f>'12分類帳'!G34</f>
        <v>41231</v>
      </c>
      <c r="F4" s="86">
        <f>E4/(E13-E8)</f>
        <v>0.05225854615003403</v>
      </c>
      <c r="G4" s="85">
        <f>'12分類帳'!G35</f>
        <v>161966</v>
      </c>
      <c r="H4" s="86">
        <f>G4/(G13-G8)</f>
        <v>0.0703678971613627</v>
      </c>
    </row>
    <row r="5" spans="1:8" ht="25.5" customHeight="1">
      <c r="A5" s="4" t="s">
        <v>85</v>
      </c>
      <c r="B5" s="85">
        <f>'12分類帳'!F38</f>
        <v>677896</v>
      </c>
      <c r="C5" s="171"/>
      <c r="D5" s="4" t="s">
        <v>125</v>
      </c>
      <c r="E5" s="85">
        <f>'12分類帳'!H34</f>
        <v>630717</v>
      </c>
      <c r="F5" s="86">
        <f>E5/(E13-E8)</f>
        <v>0.7994070833137934</v>
      </c>
      <c r="G5" s="85">
        <f>'12分類帳'!H35</f>
        <v>1674697</v>
      </c>
      <c r="H5" s="86">
        <f>G5/(G13-G8)</f>
        <v>0.7275903971972058</v>
      </c>
    </row>
    <row r="6" spans="1:8" ht="29.25" customHeight="1">
      <c r="A6" s="5" t="s">
        <v>87</v>
      </c>
      <c r="B6" s="85">
        <f>'12分類帳'!G38</f>
        <v>0</v>
      </c>
      <c r="C6" s="171"/>
      <c r="D6" s="4" t="s">
        <v>126</v>
      </c>
      <c r="E6" s="85">
        <f>'12分類帳'!I34</f>
        <v>35200</v>
      </c>
      <c r="F6" s="86">
        <f>E6/(E13-E8)</f>
        <v>0.04461450909464233</v>
      </c>
      <c r="G6" s="85">
        <f>'12分類帳'!I35</f>
        <v>91430</v>
      </c>
      <c r="H6" s="86">
        <f>G6/(G13-G8)</f>
        <v>0.03972276179854656</v>
      </c>
    </row>
    <row r="7" spans="1:8" ht="32.25" customHeight="1">
      <c r="A7" s="96" t="s">
        <v>202</v>
      </c>
      <c r="B7" s="85">
        <f>'12分類帳'!F9</f>
        <v>31000</v>
      </c>
      <c r="C7" s="171"/>
      <c r="D7" s="4" t="s">
        <v>127</v>
      </c>
      <c r="E7" s="85">
        <f>'12分類帳'!J34</f>
        <v>41780</v>
      </c>
      <c r="F7" s="86">
        <f>E7/(E13-E8)</f>
        <v>0.052954380396993087</v>
      </c>
      <c r="G7" s="85">
        <f>'12分類帳'!J35</f>
        <v>119720</v>
      </c>
      <c r="H7" s="86">
        <f>G7/(G13-G8)</f>
        <v>0.05201366118912822</v>
      </c>
    </row>
    <row r="8" spans="1:8" ht="32.25" customHeight="1">
      <c r="A8" s="96" t="s">
        <v>187</v>
      </c>
      <c r="B8" s="85">
        <f>'12分類帳'!I38</f>
        <v>0</v>
      </c>
      <c r="C8" s="171"/>
      <c r="D8" s="4" t="s">
        <v>128</v>
      </c>
      <c r="E8" s="85">
        <f>'12分類帳'!K34</f>
        <v>107700</v>
      </c>
      <c r="F8" s="86"/>
      <c r="G8" s="85">
        <f>'12分類帳'!K35</f>
        <v>444744</v>
      </c>
      <c r="H8" s="86"/>
    </row>
    <row r="9" spans="1:8" ht="36" customHeight="1">
      <c r="A9" s="60" t="s">
        <v>204</v>
      </c>
      <c r="B9" s="85">
        <f>'12分類帳'!J38</f>
        <v>0</v>
      </c>
      <c r="C9" s="171"/>
      <c r="D9" s="4" t="s">
        <v>129</v>
      </c>
      <c r="E9" s="85">
        <f>'12分類帳'!L34</f>
        <v>28800</v>
      </c>
      <c r="F9" s="86">
        <f>E9/(E13-E8)</f>
        <v>0.036502780168343726</v>
      </c>
      <c r="G9" s="85">
        <f>'12分類帳'!L35</f>
        <v>147750</v>
      </c>
      <c r="H9" s="86">
        <f>G9/(G13-G8)</f>
        <v>0.06419160074084276</v>
      </c>
    </row>
    <row r="10" spans="1:8" ht="27" customHeight="1">
      <c r="A10" s="4" t="s">
        <v>159</v>
      </c>
      <c r="B10" s="85">
        <f>'12分類帳'!K38</f>
        <v>325</v>
      </c>
      <c r="C10" s="171"/>
      <c r="D10" s="4" t="s">
        <v>130</v>
      </c>
      <c r="E10" s="85">
        <f>'12分類帳'!M34</f>
        <v>7180</v>
      </c>
      <c r="F10" s="86">
        <f>E10/(E13-E8)</f>
        <v>0.009100345889191248</v>
      </c>
      <c r="G10" s="85">
        <f>'12分類帳'!M35</f>
        <v>35000</v>
      </c>
      <c r="H10" s="86">
        <f>G10/(G13-G8)</f>
        <v>0.015206132155191178</v>
      </c>
    </row>
    <row r="11" spans="1:8" ht="27" customHeight="1">
      <c r="A11" s="60"/>
      <c r="B11" s="85">
        <f>'12分類帳'!L38</f>
        <v>0</v>
      </c>
      <c r="C11" s="171"/>
      <c r="D11" s="4" t="s">
        <v>131</v>
      </c>
      <c r="E11" s="85">
        <f>'12分類帳'!N34</f>
        <v>4073</v>
      </c>
      <c r="F11" s="86">
        <f>E11/(E13-E8)</f>
        <v>0.005162354987002222</v>
      </c>
      <c r="G11" s="85">
        <f>'12分類帳'!N35</f>
        <v>71140</v>
      </c>
      <c r="H11" s="86">
        <f>G11/(G13-G8)</f>
        <v>0.03090754975772287</v>
      </c>
    </row>
    <row r="12" spans="1:8" ht="21" customHeight="1">
      <c r="A12" s="4"/>
      <c r="B12" s="85">
        <f>'12分類帳'!M38</f>
        <v>0</v>
      </c>
      <c r="C12" s="172"/>
      <c r="D12" s="60"/>
      <c r="E12" s="85"/>
      <c r="F12" s="86"/>
      <c r="G12" s="85"/>
      <c r="H12" s="86"/>
    </row>
    <row r="13" spans="1:8" ht="33" customHeight="1">
      <c r="A13" s="4"/>
      <c r="B13" s="85">
        <f>'12分類帳'!N38</f>
        <v>0</v>
      </c>
      <c r="C13" s="172"/>
      <c r="D13" s="4" t="s">
        <v>132</v>
      </c>
      <c r="E13" s="85">
        <f>SUM(E4:E12)</f>
        <v>896681</v>
      </c>
      <c r="F13" s="86">
        <f>(E13-E8)/(E13-E8)</f>
        <v>1</v>
      </c>
      <c r="G13" s="85">
        <f>SUM(G4:G12)</f>
        <v>2746447</v>
      </c>
      <c r="H13" s="86">
        <f>(G13-G8)/(G13-G8)</f>
        <v>1</v>
      </c>
    </row>
    <row r="14" spans="1:8" ht="34.5" customHeight="1">
      <c r="A14" s="4" t="s">
        <v>133</v>
      </c>
      <c r="B14" s="85">
        <f>SUM(B5:B12)</f>
        <v>709221</v>
      </c>
      <c r="C14" s="172"/>
      <c r="D14" s="4" t="s">
        <v>134</v>
      </c>
      <c r="E14" s="85">
        <f>'12分類帳'!P35</f>
        <v>1104896</v>
      </c>
      <c r="F14" s="86"/>
      <c r="G14" s="85">
        <f>E14</f>
        <v>1104896</v>
      </c>
      <c r="H14" s="86"/>
    </row>
    <row r="15" spans="1:8" ht="39.75" customHeight="1">
      <c r="A15" s="4" t="s">
        <v>135</v>
      </c>
      <c r="B15" s="85">
        <f>B14+B4</f>
        <v>2001577</v>
      </c>
      <c r="C15" s="173"/>
      <c r="D15" s="4" t="s">
        <v>135</v>
      </c>
      <c r="E15" s="85">
        <f>E13+E14</f>
        <v>2001577</v>
      </c>
      <c r="F15" s="87">
        <f>SUM(F4:F11)</f>
        <v>1</v>
      </c>
      <c r="G15" s="85">
        <f>G13+G14</f>
        <v>3851343</v>
      </c>
      <c r="H15" s="87">
        <f>SUM(H4:H11)</f>
        <v>1</v>
      </c>
    </row>
    <row r="16" spans="1:8" ht="66.75" customHeight="1">
      <c r="A16" s="4" t="s">
        <v>136</v>
      </c>
      <c r="B16" s="166" t="s">
        <v>389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137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ySplit="3" topLeftCell="BM4" activePane="bottomLeft" state="frozen"/>
      <selection pane="topLeft" activeCell="A1" sqref="A1"/>
      <selection pane="bottomLeft" activeCell="A38" sqref="A38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10.50390625" style="29" customWidth="1"/>
    <col min="7" max="7" width="8.75390625" style="29" customWidth="1"/>
    <col min="8" max="8" width="10.625" style="29" customWidth="1"/>
    <col min="9" max="9" width="9.125" style="29" customWidth="1"/>
    <col min="10" max="10" width="8.75390625" style="29" customWidth="1"/>
    <col min="11" max="11" width="7.75390625" style="29" customWidth="1"/>
    <col min="12" max="12" width="8.625" style="29" customWidth="1"/>
    <col min="13" max="13" width="9.625" style="29" customWidth="1"/>
    <col min="14" max="14" width="9.25390625" style="29" customWidth="1"/>
    <col min="15" max="15" width="11.00390625" style="29" customWidth="1"/>
    <col min="16" max="16" width="11.125" style="29" customWidth="1"/>
    <col min="17" max="17" width="10.00390625" style="29" customWidth="1"/>
    <col min="18" max="16384" width="8.875" style="29" customWidth="1"/>
  </cols>
  <sheetData>
    <row r="1" spans="1:16" ht="33" customHeight="1">
      <c r="A1" s="155" t="str">
        <f>'12分類帳'!A1:I1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371</v>
      </c>
      <c r="K1" s="153"/>
      <c r="L1" s="153"/>
      <c r="M1" s="153"/>
      <c r="N1" s="153"/>
      <c r="O1" s="153"/>
      <c r="P1" s="154"/>
    </row>
    <row r="2" spans="1:16" s="30" customFormat="1" ht="16.5">
      <c r="A2" s="161" t="s">
        <v>424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191</v>
      </c>
      <c r="M3" s="5" t="s">
        <v>192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1</v>
      </c>
      <c r="B4" s="2"/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'12分類帳'!P35</f>
        <v>1104896</v>
      </c>
    </row>
    <row r="5" spans="1:16" s="31" customFormat="1" ht="19.5" customHeight="1">
      <c r="A5" s="2">
        <v>1</v>
      </c>
      <c r="B5" s="2">
        <v>5</v>
      </c>
      <c r="C5" s="1" t="s">
        <v>15</v>
      </c>
      <c r="D5" s="1">
        <v>101</v>
      </c>
      <c r="E5" s="25" t="s">
        <v>394</v>
      </c>
      <c r="F5" s="1">
        <v>80000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31">SUM(G5:N5)</f>
        <v>0</v>
      </c>
      <c r="P5" s="1">
        <f aca="true" t="shared" si="1" ref="P5:P29">P4+F5-O5</f>
        <v>1184896</v>
      </c>
    </row>
    <row r="6" spans="1:16" s="31" customFormat="1" ht="19.5" customHeight="1">
      <c r="A6" s="2">
        <v>1</v>
      </c>
      <c r="B6" s="2">
        <v>6</v>
      </c>
      <c r="C6" s="1" t="s">
        <v>15</v>
      </c>
      <c r="D6" s="1">
        <v>102</v>
      </c>
      <c r="E6" s="25" t="s">
        <v>391</v>
      </c>
      <c r="F6" s="1">
        <v>49600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1234496</v>
      </c>
    </row>
    <row r="7" spans="1:16" s="31" customFormat="1" ht="19.5" customHeight="1">
      <c r="A7" s="2">
        <v>1</v>
      </c>
      <c r="B7" s="2">
        <v>9</v>
      </c>
      <c r="C7" s="1" t="s">
        <v>15</v>
      </c>
      <c r="D7" s="1">
        <v>103</v>
      </c>
      <c r="E7" s="25" t="s">
        <v>392</v>
      </c>
      <c r="F7" s="1">
        <v>623100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1857596</v>
      </c>
    </row>
    <row r="8" spans="1:16" s="31" customFormat="1" ht="19.5" customHeight="1">
      <c r="A8" s="2">
        <v>1</v>
      </c>
      <c r="B8" s="2">
        <v>10</v>
      </c>
      <c r="C8" s="1" t="s">
        <v>15</v>
      </c>
      <c r="D8" s="1">
        <v>104</v>
      </c>
      <c r="E8" s="25" t="s">
        <v>390</v>
      </c>
      <c r="F8" s="1">
        <v>3796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1861392</v>
      </c>
    </row>
    <row r="9" spans="1:16" s="31" customFormat="1" ht="19.5" customHeight="1">
      <c r="A9" s="2">
        <v>1</v>
      </c>
      <c r="B9" s="2">
        <v>6</v>
      </c>
      <c r="C9" s="1" t="s">
        <v>16</v>
      </c>
      <c r="D9" s="1">
        <v>101</v>
      </c>
      <c r="E9" s="25" t="s">
        <v>260</v>
      </c>
      <c r="F9" s="1"/>
      <c r="G9" s="1"/>
      <c r="H9" s="1"/>
      <c r="I9" s="1"/>
      <c r="J9" s="1"/>
      <c r="K9" s="1"/>
      <c r="L9" s="1">
        <v>9857</v>
      </c>
      <c r="M9" s="1"/>
      <c r="N9" s="1"/>
      <c r="O9" s="1">
        <f t="shared" si="0"/>
        <v>9857</v>
      </c>
      <c r="P9" s="1">
        <f>P8+F9-O9</f>
        <v>1851535</v>
      </c>
    </row>
    <row r="10" spans="1:16" s="31" customFormat="1" ht="19.5" customHeight="1">
      <c r="A10" s="2">
        <v>1</v>
      </c>
      <c r="B10" s="2">
        <v>6</v>
      </c>
      <c r="C10" s="1" t="s">
        <v>16</v>
      </c>
      <c r="D10" s="1">
        <v>102</v>
      </c>
      <c r="E10" s="1" t="s">
        <v>372</v>
      </c>
      <c r="F10" s="1"/>
      <c r="G10" s="1"/>
      <c r="H10" s="1"/>
      <c r="I10" s="1"/>
      <c r="J10" s="1"/>
      <c r="K10" s="1"/>
      <c r="L10" s="1"/>
      <c r="M10" s="1"/>
      <c r="N10" s="1">
        <v>4623</v>
      </c>
      <c r="O10" s="1">
        <f t="shared" si="0"/>
        <v>4623</v>
      </c>
      <c r="P10" s="1">
        <f t="shared" si="1"/>
        <v>1846912</v>
      </c>
    </row>
    <row r="11" spans="1:16" s="31" customFormat="1" ht="19.5" customHeight="1">
      <c r="A11" s="2">
        <v>1</v>
      </c>
      <c r="B11" s="2">
        <v>6</v>
      </c>
      <c r="C11" s="1" t="s">
        <v>16</v>
      </c>
      <c r="D11" s="1">
        <v>103</v>
      </c>
      <c r="E11" s="1" t="s">
        <v>373</v>
      </c>
      <c r="F11" s="1"/>
      <c r="G11" s="1"/>
      <c r="H11" s="1"/>
      <c r="I11" s="1"/>
      <c r="J11" s="1"/>
      <c r="K11" s="1"/>
      <c r="L11" s="1"/>
      <c r="M11" s="1">
        <v>5790</v>
      </c>
      <c r="N11" s="1"/>
      <c r="O11" s="1">
        <f t="shared" si="0"/>
        <v>5790</v>
      </c>
      <c r="P11" s="1">
        <f t="shared" si="1"/>
        <v>1841122</v>
      </c>
    </row>
    <row r="12" spans="1:16" s="31" customFormat="1" ht="19.5" customHeight="1">
      <c r="A12" s="2">
        <v>1</v>
      </c>
      <c r="B12" s="2">
        <v>6</v>
      </c>
      <c r="C12" s="1" t="s">
        <v>16</v>
      </c>
      <c r="D12" s="1">
        <v>104</v>
      </c>
      <c r="E12" s="1" t="s">
        <v>374</v>
      </c>
      <c r="F12" s="1"/>
      <c r="G12" s="1"/>
      <c r="H12" s="1">
        <v>15823</v>
      </c>
      <c r="I12" s="1"/>
      <c r="J12" s="1"/>
      <c r="K12" s="1"/>
      <c r="L12" s="1"/>
      <c r="M12" s="1"/>
      <c r="N12" s="1"/>
      <c r="O12" s="1">
        <f t="shared" si="0"/>
        <v>15823</v>
      </c>
      <c r="P12" s="1">
        <f t="shared" si="1"/>
        <v>1825299</v>
      </c>
    </row>
    <row r="13" spans="1:16" s="31" customFormat="1" ht="19.5" customHeight="1">
      <c r="A13" s="2">
        <v>1</v>
      </c>
      <c r="B13" s="2">
        <v>17</v>
      </c>
      <c r="C13" s="1" t="s">
        <v>16</v>
      </c>
      <c r="D13" s="1">
        <v>105</v>
      </c>
      <c r="E13" s="1" t="s">
        <v>375</v>
      </c>
      <c r="F13" s="1"/>
      <c r="G13" s="1"/>
      <c r="H13" s="1">
        <v>185436</v>
      </c>
      <c r="I13" s="1"/>
      <c r="J13" s="1"/>
      <c r="K13" s="1"/>
      <c r="L13" s="1"/>
      <c r="M13" s="1"/>
      <c r="N13" s="1"/>
      <c r="O13" s="1">
        <f t="shared" si="0"/>
        <v>185436</v>
      </c>
      <c r="P13" s="1">
        <f t="shared" si="1"/>
        <v>1639863</v>
      </c>
    </row>
    <row r="14" spans="1:16" s="31" customFormat="1" ht="19.5" customHeight="1">
      <c r="A14" s="2">
        <v>1</v>
      </c>
      <c r="B14" s="2">
        <v>23</v>
      </c>
      <c r="C14" s="1" t="s">
        <v>16</v>
      </c>
      <c r="D14" s="1">
        <v>106</v>
      </c>
      <c r="E14" s="25" t="s">
        <v>395</v>
      </c>
      <c r="F14" s="1">
        <v>-1480</v>
      </c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1638383</v>
      </c>
    </row>
    <row r="15" spans="1:16" s="31" customFormat="1" ht="19.5" customHeight="1">
      <c r="A15" s="2">
        <v>1</v>
      </c>
      <c r="B15" s="2">
        <v>23</v>
      </c>
      <c r="C15" s="1" t="s">
        <v>16</v>
      </c>
      <c r="D15" s="1">
        <v>107</v>
      </c>
      <c r="E15" s="25" t="s">
        <v>396</v>
      </c>
      <c r="F15" s="1"/>
      <c r="G15" s="1"/>
      <c r="H15" s="1"/>
      <c r="I15" s="1"/>
      <c r="J15" s="1"/>
      <c r="K15" s="1"/>
      <c r="L15" s="1">
        <v>3722</v>
      </c>
      <c r="M15" s="1"/>
      <c r="N15" s="1"/>
      <c r="O15" s="1">
        <f t="shared" si="0"/>
        <v>3722</v>
      </c>
      <c r="P15" s="1">
        <f t="shared" si="1"/>
        <v>1634661</v>
      </c>
    </row>
    <row r="16" spans="1:16" s="31" customFormat="1" ht="19.5" customHeight="1">
      <c r="A16" s="2">
        <v>1</v>
      </c>
      <c r="B16" s="2">
        <v>23</v>
      </c>
      <c r="C16" s="1" t="s">
        <v>16</v>
      </c>
      <c r="D16" s="1">
        <v>108</v>
      </c>
      <c r="E16" s="25" t="s">
        <v>397</v>
      </c>
      <c r="F16" s="1"/>
      <c r="G16" s="1"/>
      <c r="H16" s="1"/>
      <c r="I16" s="1"/>
      <c r="J16" s="1"/>
      <c r="K16" s="1"/>
      <c r="L16" s="1"/>
      <c r="M16" s="1"/>
      <c r="N16" s="1">
        <v>6210</v>
      </c>
      <c r="O16" s="1">
        <f t="shared" si="0"/>
        <v>6210</v>
      </c>
      <c r="P16" s="1">
        <f t="shared" si="1"/>
        <v>1628451</v>
      </c>
    </row>
    <row r="17" spans="1:16" s="31" customFormat="1" ht="19.5" customHeight="1">
      <c r="A17" s="2">
        <v>1</v>
      </c>
      <c r="B17" s="2">
        <v>23</v>
      </c>
      <c r="C17" s="1" t="s">
        <v>16</v>
      </c>
      <c r="D17" s="1">
        <v>109</v>
      </c>
      <c r="E17" s="25" t="s">
        <v>354</v>
      </c>
      <c r="F17" s="1"/>
      <c r="G17" s="1"/>
      <c r="H17" s="1"/>
      <c r="I17" s="1"/>
      <c r="J17" s="1"/>
      <c r="K17" s="1"/>
      <c r="L17" s="1"/>
      <c r="M17" s="1"/>
      <c r="N17" s="1">
        <v>2880</v>
      </c>
      <c r="O17" s="1">
        <f t="shared" si="0"/>
        <v>2880</v>
      </c>
      <c r="P17" s="1">
        <f t="shared" si="1"/>
        <v>1625571</v>
      </c>
    </row>
    <row r="18" spans="1:16" s="31" customFormat="1" ht="19.5" customHeight="1">
      <c r="A18" s="2">
        <v>1</v>
      </c>
      <c r="B18" s="2">
        <v>23</v>
      </c>
      <c r="C18" s="1" t="s">
        <v>16</v>
      </c>
      <c r="D18" s="1">
        <v>110</v>
      </c>
      <c r="E18" s="25" t="s">
        <v>225</v>
      </c>
      <c r="F18" s="1"/>
      <c r="G18" s="1"/>
      <c r="H18" s="1"/>
      <c r="I18" s="1"/>
      <c r="J18" s="1"/>
      <c r="K18" s="1">
        <v>26659</v>
      </c>
      <c r="L18" s="1"/>
      <c r="M18" s="1"/>
      <c r="N18" s="1"/>
      <c r="O18" s="1">
        <f t="shared" si="0"/>
        <v>26659</v>
      </c>
      <c r="P18" s="1">
        <f t="shared" si="1"/>
        <v>1598912</v>
      </c>
    </row>
    <row r="19" spans="1:16" s="31" customFormat="1" ht="19.5" customHeight="1">
      <c r="A19" s="2">
        <v>1</v>
      </c>
      <c r="B19" s="2">
        <v>23</v>
      </c>
      <c r="C19" s="1" t="s">
        <v>16</v>
      </c>
      <c r="D19" s="1">
        <v>111</v>
      </c>
      <c r="E19" s="25" t="s">
        <v>226</v>
      </c>
      <c r="F19" s="1"/>
      <c r="G19" s="1"/>
      <c r="H19" s="1"/>
      <c r="I19" s="1"/>
      <c r="J19" s="1"/>
      <c r="K19" s="1">
        <v>178669</v>
      </c>
      <c r="L19" s="1"/>
      <c r="M19" s="1"/>
      <c r="N19" s="1"/>
      <c r="O19" s="1">
        <f t="shared" si="0"/>
        <v>178669</v>
      </c>
      <c r="P19" s="1">
        <f t="shared" si="1"/>
        <v>1420243</v>
      </c>
    </row>
    <row r="20" spans="1:16" s="31" customFormat="1" ht="19.5" customHeight="1">
      <c r="A20" s="2">
        <v>1</v>
      </c>
      <c r="B20" s="2">
        <v>23</v>
      </c>
      <c r="C20" s="1" t="s">
        <v>16</v>
      </c>
      <c r="D20" s="1">
        <v>112</v>
      </c>
      <c r="E20" s="25" t="s">
        <v>398</v>
      </c>
      <c r="F20" s="1"/>
      <c r="G20" s="1"/>
      <c r="H20" s="1">
        <v>2850</v>
      </c>
      <c r="I20" s="1"/>
      <c r="J20" s="1"/>
      <c r="K20" s="1"/>
      <c r="L20" s="1"/>
      <c r="M20" s="1"/>
      <c r="N20" s="1"/>
      <c r="O20" s="1">
        <f t="shared" si="0"/>
        <v>2850</v>
      </c>
      <c r="P20" s="1">
        <f t="shared" si="1"/>
        <v>1417393</v>
      </c>
    </row>
    <row r="21" spans="1:16" s="31" customFormat="1" ht="19.5" customHeight="1">
      <c r="A21" s="2">
        <v>1</v>
      </c>
      <c r="B21" s="2">
        <v>23</v>
      </c>
      <c r="C21" s="1" t="s">
        <v>16</v>
      </c>
      <c r="D21" s="1">
        <v>113</v>
      </c>
      <c r="E21" s="25" t="s">
        <v>399</v>
      </c>
      <c r="F21" s="1"/>
      <c r="G21" s="1"/>
      <c r="H21" s="1"/>
      <c r="I21" s="1"/>
      <c r="J21" s="1"/>
      <c r="K21" s="1"/>
      <c r="L21" s="1">
        <v>7350</v>
      </c>
      <c r="M21" s="1"/>
      <c r="N21" s="1"/>
      <c r="O21" s="1">
        <f t="shared" si="0"/>
        <v>7350</v>
      </c>
      <c r="P21" s="1">
        <f t="shared" si="1"/>
        <v>1410043</v>
      </c>
    </row>
    <row r="22" spans="1:16" s="31" customFormat="1" ht="19.5" customHeight="1">
      <c r="A22" s="2">
        <v>1</v>
      </c>
      <c r="B22" s="2">
        <v>23</v>
      </c>
      <c r="C22" s="1" t="s">
        <v>16</v>
      </c>
      <c r="D22" s="1">
        <v>114</v>
      </c>
      <c r="E22" s="25" t="s">
        <v>400</v>
      </c>
      <c r="F22" s="1"/>
      <c r="G22" s="1"/>
      <c r="H22" s="1">
        <v>8680</v>
      </c>
      <c r="I22" s="1"/>
      <c r="J22" s="1"/>
      <c r="K22" s="1"/>
      <c r="L22" s="1"/>
      <c r="M22" s="1"/>
      <c r="N22" s="1"/>
      <c r="O22" s="1">
        <f t="shared" si="0"/>
        <v>8680</v>
      </c>
      <c r="P22" s="1">
        <f t="shared" si="1"/>
        <v>1401363</v>
      </c>
    </row>
    <row r="23" spans="1:16" s="31" customFormat="1" ht="19.5" customHeight="1">
      <c r="A23" s="2">
        <v>1</v>
      </c>
      <c r="B23" s="2">
        <v>23</v>
      </c>
      <c r="C23" s="1" t="s">
        <v>16</v>
      </c>
      <c r="D23" s="1">
        <v>115</v>
      </c>
      <c r="E23" s="25" t="s">
        <v>401</v>
      </c>
      <c r="F23" s="1"/>
      <c r="G23" s="1"/>
      <c r="H23" s="1"/>
      <c r="I23" s="1"/>
      <c r="J23" s="1"/>
      <c r="K23" s="1"/>
      <c r="L23" s="1">
        <v>8360</v>
      </c>
      <c r="M23" s="1"/>
      <c r="N23" s="1"/>
      <c r="O23" s="1">
        <f t="shared" si="0"/>
        <v>8360</v>
      </c>
      <c r="P23" s="1">
        <f t="shared" si="1"/>
        <v>1393003</v>
      </c>
    </row>
    <row r="24" spans="1:16" s="31" customFormat="1" ht="19.5" customHeight="1">
      <c r="A24" s="2">
        <v>1</v>
      </c>
      <c r="B24" s="2">
        <v>23</v>
      </c>
      <c r="C24" s="1" t="s">
        <v>16</v>
      </c>
      <c r="D24" s="1">
        <v>116</v>
      </c>
      <c r="E24" s="25" t="s">
        <v>402</v>
      </c>
      <c r="F24" s="1"/>
      <c r="G24" s="1"/>
      <c r="H24" s="1">
        <v>3340</v>
      </c>
      <c r="I24" s="1"/>
      <c r="J24" s="1"/>
      <c r="K24" s="1"/>
      <c r="L24" s="1"/>
      <c r="M24" s="1"/>
      <c r="N24" s="1"/>
      <c r="O24" s="1">
        <f t="shared" si="0"/>
        <v>3340</v>
      </c>
      <c r="P24" s="1">
        <f t="shared" si="1"/>
        <v>1389663</v>
      </c>
    </row>
    <row r="25" spans="1:16" s="31" customFormat="1" ht="19.5" customHeight="1">
      <c r="A25" s="2">
        <v>1</v>
      </c>
      <c r="B25" s="2">
        <v>23</v>
      </c>
      <c r="C25" s="1" t="s">
        <v>16</v>
      </c>
      <c r="D25" s="1">
        <f>D24+1</f>
        <v>117</v>
      </c>
      <c r="E25" s="25" t="s">
        <v>403</v>
      </c>
      <c r="F25" s="1"/>
      <c r="G25" s="1"/>
      <c r="H25" s="1">
        <v>206040</v>
      </c>
      <c r="I25" s="1"/>
      <c r="J25" s="1"/>
      <c r="K25" s="1"/>
      <c r="L25" s="1"/>
      <c r="M25" s="1"/>
      <c r="N25" s="1"/>
      <c r="O25" s="1">
        <f t="shared" si="0"/>
        <v>206040</v>
      </c>
      <c r="P25" s="1">
        <f t="shared" si="1"/>
        <v>1183623</v>
      </c>
    </row>
    <row r="26" spans="1:16" s="31" customFormat="1" ht="19.5" customHeight="1">
      <c r="A26" s="2">
        <v>1</v>
      </c>
      <c r="B26" s="2">
        <v>23</v>
      </c>
      <c r="C26" s="1" t="s">
        <v>16</v>
      </c>
      <c r="D26" s="1">
        <f>D25+1</f>
        <v>118</v>
      </c>
      <c r="E26" s="25" t="s">
        <v>404</v>
      </c>
      <c r="F26" s="1"/>
      <c r="G26" s="1">
        <v>2450</v>
      </c>
      <c r="H26" s="1"/>
      <c r="I26" s="1"/>
      <c r="J26" s="1"/>
      <c r="K26" s="1"/>
      <c r="L26" s="1"/>
      <c r="M26" s="1"/>
      <c r="N26" s="1"/>
      <c r="O26" s="1">
        <f t="shared" si="0"/>
        <v>2450</v>
      </c>
      <c r="P26" s="1">
        <f t="shared" si="1"/>
        <v>1181173</v>
      </c>
    </row>
    <row r="27" spans="1:16" s="31" customFormat="1" ht="19.5" customHeight="1">
      <c r="A27" s="2">
        <v>1</v>
      </c>
      <c r="B27" s="2">
        <v>23</v>
      </c>
      <c r="C27" s="1" t="s">
        <v>16</v>
      </c>
      <c r="D27" s="1">
        <f>D26+1</f>
        <v>119</v>
      </c>
      <c r="E27" s="25" t="s">
        <v>405</v>
      </c>
      <c r="F27" s="1"/>
      <c r="G27" s="1"/>
      <c r="H27" s="1"/>
      <c r="I27" s="1">
        <v>9960</v>
      </c>
      <c r="J27" s="1"/>
      <c r="K27" s="1"/>
      <c r="L27" s="1"/>
      <c r="M27" s="1"/>
      <c r="N27" s="1"/>
      <c r="O27" s="1">
        <f t="shared" si="0"/>
        <v>9960</v>
      </c>
      <c r="P27" s="1">
        <f t="shared" si="1"/>
        <v>1171213</v>
      </c>
    </row>
    <row r="28" spans="1:16" s="31" customFormat="1" ht="19.5" customHeight="1">
      <c r="A28" s="2">
        <v>1</v>
      </c>
      <c r="B28" s="2">
        <v>23</v>
      </c>
      <c r="C28" s="1" t="s">
        <v>16</v>
      </c>
      <c r="D28" s="1">
        <f>D27+1</f>
        <v>120</v>
      </c>
      <c r="E28" s="25" t="s">
        <v>406</v>
      </c>
      <c r="F28" s="1"/>
      <c r="G28" s="1"/>
      <c r="H28" s="1"/>
      <c r="I28" s="1"/>
      <c r="J28" s="1">
        <v>28020</v>
      </c>
      <c r="K28" s="1"/>
      <c r="L28" s="1"/>
      <c r="M28" s="1"/>
      <c r="N28" s="1"/>
      <c r="O28" s="1">
        <f t="shared" si="0"/>
        <v>28020</v>
      </c>
      <c r="P28" s="1">
        <f t="shared" si="1"/>
        <v>1143193</v>
      </c>
    </row>
    <row r="29" spans="1:16" s="31" customFormat="1" ht="19.5" customHeight="1">
      <c r="A29" s="2">
        <v>1</v>
      </c>
      <c r="B29" s="2">
        <v>23</v>
      </c>
      <c r="C29" s="1" t="s">
        <v>16</v>
      </c>
      <c r="D29" s="1">
        <f>D28+1</f>
        <v>121</v>
      </c>
      <c r="E29" s="25" t="s">
        <v>407</v>
      </c>
      <c r="F29" s="1"/>
      <c r="G29" s="1"/>
      <c r="H29" s="1">
        <v>103241</v>
      </c>
      <c r="I29" s="1"/>
      <c r="J29" s="1"/>
      <c r="K29" s="1"/>
      <c r="L29" s="1"/>
      <c r="M29" s="1"/>
      <c r="N29" s="1"/>
      <c r="O29" s="1">
        <f t="shared" si="0"/>
        <v>103241</v>
      </c>
      <c r="P29" s="1">
        <f t="shared" si="1"/>
        <v>1039952</v>
      </c>
    </row>
    <row r="30" spans="1:16" s="32" customFormat="1" ht="19.5" customHeight="1">
      <c r="A30" s="33"/>
      <c r="B30" s="33"/>
      <c r="C30" s="34"/>
      <c r="D30" s="15"/>
      <c r="E30" s="14" t="s">
        <v>32</v>
      </c>
      <c r="F30" s="15">
        <f>SUM(F5:F29)</f>
        <v>755016</v>
      </c>
      <c r="G30" s="15">
        <f aca="true" t="shared" si="2" ref="G30:N30">SUM(G9:G29)</f>
        <v>2450</v>
      </c>
      <c r="H30" s="15">
        <f t="shared" si="2"/>
        <v>525410</v>
      </c>
      <c r="I30" s="15">
        <f t="shared" si="2"/>
        <v>9960</v>
      </c>
      <c r="J30" s="15">
        <f t="shared" si="2"/>
        <v>28020</v>
      </c>
      <c r="K30" s="15">
        <f t="shared" si="2"/>
        <v>205328</v>
      </c>
      <c r="L30" s="15">
        <f t="shared" si="2"/>
        <v>29289</v>
      </c>
      <c r="M30" s="15">
        <f t="shared" si="2"/>
        <v>5790</v>
      </c>
      <c r="N30" s="15">
        <f t="shared" si="2"/>
        <v>13713</v>
      </c>
      <c r="O30" s="15">
        <f t="shared" si="0"/>
        <v>819960</v>
      </c>
      <c r="P30" s="1">
        <f>F30-O30</f>
        <v>-64944</v>
      </c>
    </row>
    <row r="31" spans="1:16" s="32" customFormat="1" ht="24" customHeight="1">
      <c r="A31" s="33"/>
      <c r="B31" s="33"/>
      <c r="C31" s="34"/>
      <c r="D31" s="15"/>
      <c r="E31" s="14" t="s">
        <v>33</v>
      </c>
      <c r="F31" s="15">
        <f>'12分類帳'!F35+'01分類帳'!F30</f>
        <v>4606359</v>
      </c>
      <c r="G31" s="15">
        <f>'12分類帳'!G35+'01分類帳'!G30</f>
        <v>164416</v>
      </c>
      <c r="H31" s="15">
        <f>'12分類帳'!H35+'01分類帳'!H30</f>
        <v>2200107</v>
      </c>
      <c r="I31" s="15">
        <f>'12分類帳'!I35+'01分類帳'!I30</f>
        <v>101390</v>
      </c>
      <c r="J31" s="15">
        <f>'12分類帳'!J35+'01分類帳'!J30</f>
        <v>147740</v>
      </c>
      <c r="K31" s="15">
        <f>'12分類帳'!K35+'01分類帳'!K30</f>
        <v>650072</v>
      </c>
      <c r="L31" s="15">
        <f>'12分類帳'!L35+'01分類帳'!L30</f>
        <v>177039</v>
      </c>
      <c r="M31" s="15">
        <f>'12分類帳'!M35+'01分類帳'!M30</f>
        <v>40790</v>
      </c>
      <c r="N31" s="15">
        <f>'12分類帳'!N35+'01分類帳'!N30</f>
        <v>84853</v>
      </c>
      <c r="O31" s="15">
        <f t="shared" si="0"/>
        <v>3566407</v>
      </c>
      <c r="P31" s="15">
        <f>F31-O31</f>
        <v>1039952</v>
      </c>
    </row>
    <row r="32" spans="1:16" ht="33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s="30" customFormat="1" ht="57.75" customHeight="1">
      <c r="A33" s="36"/>
      <c r="B33" s="36"/>
      <c r="C33" s="36"/>
      <c r="D33" s="36"/>
      <c r="E33" s="60" t="s">
        <v>189</v>
      </c>
      <c r="F33" s="5" t="s">
        <v>43</v>
      </c>
      <c r="G33" s="5" t="s">
        <v>87</v>
      </c>
      <c r="H33" s="5" t="s">
        <v>44</v>
      </c>
      <c r="I33" s="5" t="s">
        <v>45</v>
      </c>
      <c r="J33" s="5" t="s">
        <v>202</v>
      </c>
      <c r="K33" s="5" t="s">
        <v>188</v>
      </c>
      <c r="L33" s="5" t="s">
        <v>204</v>
      </c>
      <c r="M33" s="5" t="s">
        <v>46</v>
      </c>
      <c r="N33" s="5"/>
      <c r="O33" s="157" t="s">
        <v>184</v>
      </c>
      <c r="P33" s="158"/>
    </row>
    <row r="34" spans="1:16" ht="39" customHeight="1">
      <c r="A34" s="35"/>
      <c r="B34" s="35"/>
      <c r="C34" s="35"/>
      <c r="D34" s="35"/>
      <c r="E34" s="26"/>
      <c r="F34" s="93">
        <f>F6+F7+F8+F14</f>
        <v>675016</v>
      </c>
      <c r="G34" s="93"/>
      <c r="H34" s="93"/>
      <c r="I34" s="28"/>
      <c r="J34" s="28"/>
      <c r="K34" s="28"/>
      <c r="L34" s="27"/>
      <c r="M34" s="94">
        <f>F5</f>
        <v>80000</v>
      </c>
      <c r="N34" s="94"/>
      <c r="O34" s="159">
        <f>SUM(F34:N34)</f>
        <v>755016</v>
      </c>
      <c r="P34" s="160"/>
    </row>
  </sheetData>
  <mergeCells count="9">
    <mergeCell ref="J1:P1"/>
    <mergeCell ref="A1:I1"/>
    <mergeCell ref="O33:P33"/>
    <mergeCell ref="O34:P34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'12結算'!A1:C1</f>
        <v>   嘉義縣太保市南新國民小學</v>
      </c>
      <c r="B1" s="169"/>
      <c r="C1" s="169"/>
      <c r="D1" s="168" t="s">
        <v>408</v>
      </c>
      <c r="E1" s="168"/>
      <c r="F1" s="168"/>
      <c r="G1" s="168"/>
      <c r="H1" s="168"/>
    </row>
    <row r="2" spans="1:8" ht="25.5" customHeight="1">
      <c r="A2" s="161" t="s">
        <v>116</v>
      </c>
      <c r="B2" s="161"/>
      <c r="C2" s="161"/>
      <c r="D2" s="161" t="s">
        <v>117</v>
      </c>
      <c r="E2" s="161"/>
      <c r="F2" s="161"/>
      <c r="G2" s="161" t="s">
        <v>76</v>
      </c>
      <c r="H2" s="161"/>
    </row>
    <row r="3" spans="1:8" ht="25.5" customHeight="1">
      <c r="A3" s="4" t="s">
        <v>118</v>
      </c>
      <c r="B3" s="84" t="s">
        <v>119</v>
      </c>
      <c r="C3" s="4" t="s">
        <v>120</v>
      </c>
      <c r="D3" s="4" t="s">
        <v>121</v>
      </c>
      <c r="E3" s="84" t="s">
        <v>122</v>
      </c>
      <c r="F3" s="4" t="s">
        <v>123</v>
      </c>
      <c r="G3" s="84" t="s">
        <v>122</v>
      </c>
      <c r="H3" s="4" t="s">
        <v>123</v>
      </c>
    </row>
    <row r="4" spans="1:8" ht="25.5" customHeight="1">
      <c r="A4" s="4" t="s">
        <v>83</v>
      </c>
      <c r="B4" s="85">
        <f>'01分類帳'!P4</f>
        <v>1104896</v>
      </c>
      <c r="C4" s="181" t="s">
        <v>450</v>
      </c>
      <c r="D4" s="4" t="s">
        <v>138</v>
      </c>
      <c r="E4" s="85">
        <f>'01分類帳'!G30</f>
        <v>2450</v>
      </c>
      <c r="F4" s="86">
        <f>E4/(E13-E8)</f>
        <v>0.003986125030912806</v>
      </c>
      <c r="G4" s="85">
        <f>'01分類帳'!G31</f>
        <v>164416</v>
      </c>
      <c r="H4" s="86">
        <f>G4/(G13-G8)</f>
        <v>0.056377610939758294</v>
      </c>
    </row>
    <row r="5" spans="1:8" ht="25.5" customHeight="1">
      <c r="A5" s="4" t="s">
        <v>85</v>
      </c>
      <c r="B5" s="85">
        <f>'01分類帳'!F34</f>
        <v>675016</v>
      </c>
      <c r="C5" s="164"/>
      <c r="D5" s="4" t="s">
        <v>139</v>
      </c>
      <c r="E5" s="85">
        <f>'01分類帳'!H30</f>
        <v>525410</v>
      </c>
      <c r="F5" s="86">
        <f>E5/(E13-E8)</f>
        <v>0.8548367153028154</v>
      </c>
      <c r="G5" s="85">
        <f>'01分類帳'!H31</f>
        <v>2200107</v>
      </c>
      <c r="H5" s="86">
        <f>G5/(G13-G8)</f>
        <v>0.7544081869881204</v>
      </c>
    </row>
    <row r="6" spans="1:8" ht="29.25" customHeight="1">
      <c r="A6" s="5" t="s">
        <v>87</v>
      </c>
      <c r="B6" s="85"/>
      <c r="C6" s="164"/>
      <c r="D6" s="4" t="s">
        <v>140</v>
      </c>
      <c r="E6" s="85">
        <f>'01分類帳'!I30</f>
        <v>9960</v>
      </c>
      <c r="F6" s="86">
        <f>E6/(E13-E8)</f>
        <v>0.01620481849301696</v>
      </c>
      <c r="G6" s="85">
        <f>'01分類帳'!I31</f>
        <v>101390</v>
      </c>
      <c r="H6" s="86">
        <f>G6/(G13-G8)</f>
        <v>0.03476623913233562</v>
      </c>
    </row>
    <row r="7" spans="1:8" ht="30" customHeight="1">
      <c r="A7" s="96" t="s">
        <v>202</v>
      </c>
      <c r="B7" s="85">
        <f>'01分類帳'!G34</f>
        <v>0</v>
      </c>
      <c r="C7" s="164"/>
      <c r="D7" s="4" t="s">
        <v>141</v>
      </c>
      <c r="E7" s="85">
        <f>'01分類帳'!J30</f>
        <v>28020</v>
      </c>
      <c r="F7" s="86">
        <f>E7/(E13-E8)</f>
        <v>0.04558825443517422</v>
      </c>
      <c r="G7" s="85">
        <f>'01分類帳'!J31</f>
        <v>147740</v>
      </c>
      <c r="H7" s="86">
        <f>G7/(G13-G8)</f>
        <v>0.050659474991727634</v>
      </c>
    </row>
    <row r="8" spans="1:8" ht="29.25" customHeight="1">
      <c r="A8" s="96" t="s">
        <v>187</v>
      </c>
      <c r="B8" s="85">
        <f>'01分類帳'!H34</f>
        <v>0</v>
      </c>
      <c r="C8" s="164"/>
      <c r="D8" s="4" t="s">
        <v>142</v>
      </c>
      <c r="E8" s="85">
        <f>'01分類帳'!K30</f>
        <v>205328</v>
      </c>
      <c r="F8" s="86"/>
      <c r="G8" s="85">
        <f>'01分類帳'!K31</f>
        <v>650072</v>
      </c>
      <c r="H8" s="86"/>
    </row>
    <row r="9" spans="1:8" ht="33" customHeight="1">
      <c r="A9" s="60" t="s">
        <v>204</v>
      </c>
      <c r="B9" s="85">
        <f>'01分類帳'!I34</f>
        <v>0</v>
      </c>
      <c r="C9" s="164"/>
      <c r="D9" s="4" t="s">
        <v>143</v>
      </c>
      <c r="E9" s="85">
        <f>'01分類帳'!L30</f>
        <v>29289</v>
      </c>
      <c r="F9" s="86">
        <f>E9/(E13-E8)</f>
        <v>0.047652904502206196</v>
      </c>
      <c r="G9" s="85">
        <f>'01分類帳'!L31</f>
        <v>177039</v>
      </c>
      <c r="H9" s="86">
        <f>G9/(G13-G8)</f>
        <v>0.06070598885244665</v>
      </c>
    </row>
    <row r="10" spans="1:8" ht="27.75" customHeight="1">
      <c r="A10" s="4" t="s">
        <v>159</v>
      </c>
      <c r="B10" s="85">
        <f>'01分類帳'!M34</f>
        <v>80000</v>
      </c>
      <c r="C10" s="164"/>
      <c r="D10" s="4" t="s">
        <v>144</v>
      </c>
      <c r="E10" s="85">
        <f>'01分類帳'!M30</f>
        <v>5790</v>
      </c>
      <c r="F10" s="86">
        <f>E10/(E13-E8)</f>
        <v>0.00942027099142251</v>
      </c>
      <c r="G10" s="85">
        <f>'01分類帳'!M31</f>
        <v>40790</v>
      </c>
      <c r="H10" s="86">
        <f>G10/(G13-G8)</f>
        <v>0.013986733348535061</v>
      </c>
    </row>
    <row r="11" spans="1:8" ht="24" customHeight="1">
      <c r="A11" s="60"/>
      <c r="B11" s="85">
        <f>'01分類帳'!K34</f>
        <v>0</v>
      </c>
      <c r="C11" s="164"/>
      <c r="D11" s="4" t="s">
        <v>145</v>
      </c>
      <c r="E11" s="85">
        <f>'01分類帳'!N30</f>
        <v>13713</v>
      </c>
      <c r="F11" s="86">
        <f>E11/(E13-E8)</f>
        <v>0.022310911244451965</v>
      </c>
      <c r="G11" s="85">
        <f>'01分類帳'!N31</f>
        <v>84853</v>
      </c>
      <c r="H11" s="86">
        <f>G11/(G13-G8)</f>
        <v>0.029095765747076383</v>
      </c>
    </row>
    <row r="12" spans="1:8" ht="22.5" customHeight="1">
      <c r="A12" s="4"/>
      <c r="B12" s="85"/>
      <c r="C12" s="182"/>
      <c r="D12" s="60"/>
      <c r="E12" s="85"/>
      <c r="F12" s="86"/>
      <c r="G12" s="85"/>
      <c r="H12" s="86"/>
    </row>
    <row r="13" spans="1:8" ht="30.75" customHeight="1">
      <c r="A13" s="4"/>
      <c r="B13" s="85"/>
      <c r="C13" s="182"/>
      <c r="D13" s="4" t="s">
        <v>146</v>
      </c>
      <c r="E13" s="85">
        <f>SUM(E4:E12)</f>
        <v>819960</v>
      </c>
      <c r="F13" s="86">
        <f>(E13-E8)/(E13-E8)</f>
        <v>1</v>
      </c>
      <c r="G13" s="85">
        <f>SUM(G4:G12)</f>
        <v>3566407</v>
      </c>
      <c r="H13" s="86">
        <f>(G13-G8)/(G13-G8)</f>
        <v>1</v>
      </c>
    </row>
    <row r="14" spans="1:8" ht="35.25" customHeight="1">
      <c r="A14" s="4" t="s">
        <v>147</v>
      </c>
      <c r="B14" s="85">
        <f>SUM(B5:B12)</f>
        <v>755016</v>
      </c>
      <c r="C14" s="182"/>
      <c r="D14" s="4" t="s">
        <v>148</v>
      </c>
      <c r="E14" s="85">
        <f>'01分類帳'!P31</f>
        <v>1039952</v>
      </c>
      <c r="F14" s="86"/>
      <c r="G14" s="85">
        <f>E14</f>
        <v>1039952</v>
      </c>
      <c r="H14" s="86"/>
    </row>
    <row r="15" spans="1:8" ht="38.25" customHeight="1">
      <c r="A15" s="4" t="s">
        <v>149</v>
      </c>
      <c r="B15" s="85">
        <f>B14+B4</f>
        <v>1859912</v>
      </c>
      <c r="C15" s="183"/>
      <c r="D15" s="4" t="s">
        <v>149</v>
      </c>
      <c r="E15" s="85">
        <f>E13+E14</f>
        <v>1859912</v>
      </c>
      <c r="F15" s="87">
        <f>SUM(F4:F11)</f>
        <v>0.9999999999999999</v>
      </c>
      <c r="G15" s="85">
        <f>G13+G14</f>
        <v>4606359</v>
      </c>
      <c r="H15" s="87">
        <f>SUM(H4:H11)</f>
        <v>1</v>
      </c>
    </row>
    <row r="16" spans="1:8" ht="75" customHeight="1">
      <c r="A16" s="4" t="s">
        <v>150</v>
      </c>
      <c r="B16" s="166" t="s">
        <v>423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151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10.50390625" style="29" customWidth="1"/>
    <col min="7" max="7" width="8.625" style="29" customWidth="1"/>
    <col min="8" max="8" width="10.25390625" style="29" customWidth="1"/>
    <col min="9" max="9" width="8.75390625" style="29" customWidth="1"/>
    <col min="10" max="11" width="8.625" style="29" customWidth="1"/>
    <col min="12" max="13" width="8.75390625" style="29" customWidth="1"/>
    <col min="14" max="14" width="8.25390625" style="29" customWidth="1"/>
    <col min="15" max="15" width="10.25390625" style="29" customWidth="1"/>
    <col min="16" max="16" width="10.75390625" style="29" customWidth="1"/>
    <col min="17" max="17" width="6.25390625" style="29" customWidth="1"/>
    <col min="18" max="16384" width="8.875" style="29" customWidth="1"/>
  </cols>
  <sheetData>
    <row r="1" spans="1:16" ht="33" customHeight="1">
      <c r="A1" s="155" t="str">
        <f>'01分類帳'!A1:I1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393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'01分類帳'!A2:B2</f>
        <v>104年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185</v>
      </c>
      <c r="M3" s="5" t="s">
        <v>190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2</v>
      </c>
      <c r="B4" s="2">
        <v>1</v>
      </c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'01分類帳'!P31</f>
        <v>1039952</v>
      </c>
    </row>
    <row r="5" spans="1:16" s="31" customFormat="1" ht="19.5" customHeight="1">
      <c r="A5" s="2">
        <v>2</v>
      </c>
      <c r="B5" s="2">
        <v>25</v>
      </c>
      <c r="C5" s="1" t="s">
        <v>16</v>
      </c>
      <c r="D5" s="1">
        <v>201</v>
      </c>
      <c r="E5" s="24" t="s">
        <v>425</v>
      </c>
      <c r="F5" s="132"/>
      <c r="G5" s="133"/>
      <c r="H5" s="133"/>
      <c r="I5" s="133"/>
      <c r="J5" s="133"/>
      <c r="K5" s="133">
        <v>43669</v>
      </c>
      <c r="L5" s="133"/>
      <c r="M5" s="133"/>
      <c r="N5" s="133"/>
      <c r="O5" s="133">
        <f>SUM(G5:N5)</f>
        <v>43669</v>
      </c>
      <c r="P5" s="1">
        <f>P4+F5-O5</f>
        <v>996283</v>
      </c>
    </row>
    <row r="6" spans="1:16" s="31" customFormat="1" ht="19.5" customHeight="1">
      <c r="A6" s="2">
        <v>2</v>
      </c>
      <c r="B6" s="2">
        <v>25</v>
      </c>
      <c r="C6" s="1" t="s">
        <v>16</v>
      </c>
      <c r="D6" s="1">
        <v>202</v>
      </c>
      <c r="E6" s="24" t="s">
        <v>426</v>
      </c>
      <c r="F6" s="132"/>
      <c r="G6" s="133"/>
      <c r="H6" s="133"/>
      <c r="I6" s="133"/>
      <c r="J6" s="133"/>
      <c r="K6" s="133">
        <v>26659</v>
      </c>
      <c r="L6" s="133"/>
      <c r="M6" s="133"/>
      <c r="N6" s="133"/>
      <c r="O6" s="133">
        <f>SUM(G6:N6)</f>
        <v>26659</v>
      </c>
      <c r="P6" s="1"/>
    </row>
    <row r="7" spans="1:16" s="31" customFormat="1" ht="19.5" customHeight="1">
      <c r="A7" s="2">
        <v>2</v>
      </c>
      <c r="B7" s="2">
        <v>25</v>
      </c>
      <c r="C7" s="1" t="s">
        <v>16</v>
      </c>
      <c r="D7" s="1">
        <v>203</v>
      </c>
      <c r="E7" s="24" t="s">
        <v>427</v>
      </c>
      <c r="F7" s="1"/>
      <c r="G7" s="1">
        <v>31590</v>
      </c>
      <c r="H7" s="1"/>
      <c r="I7" s="1"/>
      <c r="J7" s="1"/>
      <c r="K7" s="1">
        <v>0</v>
      </c>
      <c r="L7" s="1"/>
      <c r="M7" s="1"/>
      <c r="N7" s="1"/>
      <c r="O7" s="133">
        <f>SUM(G7:N7)</f>
        <v>31590</v>
      </c>
      <c r="P7" s="1">
        <f>P4+F7-O7</f>
        <v>1008362</v>
      </c>
    </row>
    <row r="8" spans="1:16" s="32" customFormat="1" ht="19.5" customHeight="1">
      <c r="A8" s="33"/>
      <c r="B8" s="33"/>
      <c r="C8" s="34"/>
      <c r="D8" s="15"/>
      <c r="E8" s="14" t="s">
        <v>32</v>
      </c>
      <c r="F8" s="15">
        <f>SUM(F5:F7)</f>
        <v>0</v>
      </c>
      <c r="G8" s="15">
        <f>SUM(G5:G7)</f>
        <v>31590</v>
      </c>
      <c r="H8" s="15">
        <f aca="true" t="shared" si="0" ref="H8:N8">SUM(H5:H7)</f>
        <v>0</v>
      </c>
      <c r="I8" s="15">
        <f t="shared" si="0"/>
        <v>0</v>
      </c>
      <c r="J8" s="15">
        <f t="shared" si="0"/>
        <v>0</v>
      </c>
      <c r="K8" s="15">
        <f t="shared" si="0"/>
        <v>70328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>SUM(G8:N8)</f>
        <v>101918</v>
      </c>
      <c r="P8" s="1">
        <f>F8-O8</f>
        <v>-101918</v>
      </c>
    </row>
    <row r="9" spans="1:16" s="32" customFormat="1" ht="24" customHeight="1">
      <c r="A9" s="33"/>
      <c r="B9" s="33"/>
      <c r="C9" s="34"/>
      <c r="D9" s="15"/>
      <c r="E9" s="14" t="s">
        <v>33</v>
      </c>
      <c r="F9" s="15">
        <f>'01分類帳'!F31+'02分類帳'!F8</f>
        <v>4606359</v>
      </c>
      <c r="G9" s="15">
        <f>'01分類帳'!G31+'02分類帳'!G8</f>
        <v>196006</v>
      </c>
      <c r="H9" s="15">
        <f>'01分類帳'!H31+'02分類帳'!H8</f>
        <v>2200107</v>
      </c>
      <c r="I9" s="15">
        <f>'01分類帳'!I31+'02分類帳'!I8</f>
        <v>101390</v>
      </c>
      <c r="J9" s="15">
        <f>'01分類帳'!J31+'02分類帳'!J8</f>
        <v>147740</v>
      </c>
      <c r="K9" s="15">
        <f>'01分類帳'!K31+'02分類帳'!K8</f>
        <v>720400</v>
      </c>
      <c r="L9" s="15">
        <f>'01分類帳'!L31+'02分類帳'!L8</f>
        <v>177039</v>
      </c>
      <c r="M9" s="15">
        <f>'01分類帳'!M31+'02分類帳'!M8</f>
        <v>40790</v>
      </c>
      <c r="N9" s="15">
        <f>'01分類帳'!N31+'02分類帳'!N8</f>
        <v>84853</v>
      </c>
      <c r="O9" s="15">
        <f>SUM(G9:N9)</f>
        <v>3668325</v>
      </c>
      <c r="P9" s="15">
        <f>F9-O9</f>
        <v>938034</v>
      </c>
    </row>
    <row r="10" spans="1:16" ht="33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</row>
    <row r="11" spans="1:16" s="30" customFormat="1" ht="60.75" customHeight="1">
      <c r="A11" s="36"/>
      <c r="B11" s="36"/>
      <c r="C11" s="36"/>
      <c r="D11" s="36"/>
      <c r="E11" s="60" t="s">
        <v>189</v>
      </c>
      <c r="F11" s="5" t="s">
        <v>43</v>
      </c>
      <c r="G11" s="5" t="s">
        <v>87</v>
      </c>
      <c r="H11" s="5" t="s">
        <v>202</v>
      </c>
      <c r="I11" s="5" t="s">
        <v>188</v>
      </c>
      <c r="J11" s="5" t="s">
        <v>204</v>
      </c>
      <c r="K11" s="5" t="s">
        <v>46</v>
      </c>
      <c r="L11" s="5"/>
      <c r="M11" s="5"/>
      <c r="N11" s="5"/>
      <c r="O11" s="157" t="s">
        <v>184</v>
      </c>
      <c r="P11" s="158"/>
    </row>
    <row r="12" spans="1:16" ht="39" customHeight="1">
      <c r="A12" s="35"/>
      <c r="B12" s="35"/>
      <c r="C12" s="35"/>
      <c r="D12" s="35"/>
      <c r="E12" s="26"/>
      <c r="F12" s="93">
        <v>0</v>
      </c>
      <c r="G12" s="93"/>
      <c r="H12" s="93"/>
      <c r="I12" s="28"/>
      <c r="J12" s="28"/>
      <c r="K12" s="28"/>
      <c r="L12" s="27"/>
      <c r="M12" s="94"/>
      <c r="N12" s="94"/>
      <c r="O12" s="159">
        <f>SUM(F12:N12)</f>
        <v>0</v>
      </c>
      <c r="P12" s="160"/>
    </row>
  </sheetData>
  <mergeCells count="9">
    <mergeCell ref="J1:P1"/>
    <mergeCell ref="A1:I1"/>
    <mergeCell ref="O11:P11"/>
    <mergeCell ref="O12:P1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'01結算'!A1:C1</f>
        <v>   嘉義縣太保市南新國民小學</v>
      </c>
      <c r="B1" s="169"/>
      <c r="C1" s="169"/>
      <c r="D1" s="168" t="s">
        <v>409</v>
      </c>
      <c r="E1" s="168"/>
      <c r="F1" s="168"/>
      <c r="G1" s="168"/>
      <c r="H1" s="168"/>
    </row>
    <row r="2" spans="1:8" ht="25.5" customHeight="1">
      <c r="A2" s="161" t="s">
        <v>96</v>
      </c>
      <c r="B2" s="161"/>
      <c r="C2" s="161"/>
      <c r="D2" s="161" t="s">
        <v>97</v>
      </c>
      <c r="E2" s="161"/>
      <c r="F2" s="161"/>
      <c r="G2" s="161" t="s">
        <v>76</v>
      </c>
      <c r="H2" s="161"/>
    </row>
    <row r="3" spans="1:8" ht="25.5" customHeight="1">
      <c r="A3" s="4" t="s">
        <v>98</v>
      </c>
      <c r="B3" s="84" t="s">
        <v>99</v>
      </c>
      <c r="C3" s="4" t="s">
        <v>100</v>
      </c>
      <c r="D3" s="4" t="s">
        <v>101</v>
      </c>
      <c r="E3" s="84" t="s">
        <v>102</v>
      </c>
      <c r="F3" s="4" t="s">
        <v>72</v>
      </c>
      <c r="G3" s="84" t="s">
        <v>102</v>
      </c>
      <c r="H3" s="4" t="s">
        <v>72</v>
      </c>
    </row>
    <row r="4" spans="1:8" ht="25.5" customHeight="1">
      <c r="A4" s="4" t="s">
        <v>83</v>
      </c>
      <c r="B4" s="85">
        <f>'02分類帳'!P4</f>
        <v>1039952</v>
      </c>
      <c r="C4" s="162" t="s">
        <v>229</v>
      </c>
      <c r="D4" s="4" t="s">
        <v>152</v>
      </c>
      <c r="E4" s="85">
        <f>'02分類帳'!G8</f>
        <v>31590</v>
      </c>
      <c r="F4" s="86">
        <f>E4/(E13-E8)</f>
        <v>1</v>
      </c>
      <c r="G4" s="85">
        <f>'02分類帳'!G9</f>
        <v>196006</v>
      </c>
      <c r="H4" s="86">
        <f>G4/(G13-G8)</f>
        <v>0.06648947988839607</v>
      </c>
    </row>
    <row r="5" spans="1:8" ht="25.5" customHeight="1">
      <c r="A5" s="4" t="s">
        <v>85</v>
      </c>
      <c r="B5" s="85">
        <f>'02分類帳'!F12</f>
        <v>0</v>
      </c>
      <c r="C5" s="163"/>
      <c r="D5" s="4" t="s">
        <v>153</v>
      </c>
      <c r="E5" s="85">
        <f>'02分類帳'!H8</f>
        <v>0</v>
      </c>
      <c r="F5" s="86">
        <f>E5/(E13-E8)</f>
        <v>0</v>
      </c>
      <c r="G5" s="85">
        <f>'02分類帳'!H9</f>
        <v>2200107</v>
      </c>
      <c r="H5" s="86">
        <f>G5/(G13-G8)</f>
        <v>0.7463239397203117</v>
      </c>
    </row>
    <row r="6" spans="1:8" ht="29.25" customHeight="1">
      <c r="A6" s="5" t="s">
        <v>87</v>
      </c>
      <c r="B6" s="85"/>
      <c r="C6" s="163"/>
      <c r="D6" s="4" t="s">
        <v>154</v>
      </c>
      <c r="E6" s="85">
        <f>'02分類帳'!I8</f>
        <v>0</v>
      </c>
      <c r="F6" s="86">
        <f>E6/(E13-E8)</f>
        <v>0</v>
      </c>
      <c r="G6" s="85">
        <f>'02分類帳'!I9</f>
        <v>101390</v>
      </c>
      <c r="H6" s="86">
        <f>G6/(G13-G8)</f>
        <v>0.03439368369276695</v>
      </c>
    </row>
    <row r="7" spans="1:8" ht="30.75" customHeight="1">
      <c r="A7" s="96" t="s">
        <v>202</v>
      </c>
      <c r="B7" s="85">
        <f>'02分類帳'!G12</f>
        <v>0</v>
      </c>
      <c r="C7" s="163"/>
      <c r="D7" s="4" t="s">
        <v>155</v>
      </c>
      <c r="E7" s="85">
        <f>'02分類帳'!J8</f>
        <v>0</v>
      </c>
      <c r="F7" s="86">
        <f>E7/(E13-E8)</f>
        <v>0</v>
      </c>
      <c r="G7" s="85">
        <f>'02分類帳'!J9</f>
        <v>147740</v>
      </c>
      <c r="H7" s="86">
        <f>G7/(G13-G8)</f>
        <v>0.05011660744421924</v>
      </c>
    </row>
    <row r="8" spans="1:8" ht="30" customHeight="1">
      <c r="A8" s="96" t="s">
        <v>187</v>
      </c>
      <c r="B8" s="85">
        <f>'02分類帳'!H12</f>
        <v>0</v>
      </c>
      <c r="C8" s="163"/>
      <c r="D8" s="4" t="s">
        <v>156</v>
      </c>
      <c r="E8" s="85">
        <f>'02分類帳'!K8</f>
        <v>70328</v>
      </c>
      <c r="F8" s="86"/>
      <c r="G8" s="85">
        <f>'02分類帳'!K8</f>
        <v>70328</v>
      </c>
      <c r="H8" s="86"/>
    </row>
    <row r="9" spans="1:8" ht="30" customHeight="1">
      <c r="A9" s="60" t="s">
        <v>204</v>
      </c>
      <c r="B9" s="85">
        <f>'02分類帳'!I12</f>
        <v>0</v>
      </c>
      <c r="C9" s="163"/>
      <c r="D9" s="4" t="s">
        <v>157</v>
      </c>
      <c r="E9" s="85">
        <f>'02分類帳'!L8</f>
        <v>0</v>
      </c>
      <c r="F9" s="86">
        <f>E9/(E13-E8)</f>
        <v>0</v>
      </c>
      <c r="G9" s="85">
        <f>'02分類帳'!L9</f>
        <v>177039</v>
      </c>
      <c r="H9" s="86">
        <f>G9/(G13-G8)</f>
        <v>0.06005546274074137</v>
      </c>
    </row>
    <row r="10" spans="1:8" ht="28.5" customHeight="1">
      <c r="A10" s="4" t="s">
        <v>159</v>
      </c>
      <c r="B10" s="85">
        <f>'02分類帳'!J12</f>
        <v>0</v>
      </c>
      <c r="C10" s="163"/>
      <c r="D10" s="4" t="s">
        <v>158</v>
      </c>
      <c r="E10" s="85">
        <f>'02分類帳'!M8</f>
        <v>0</v>
      </c>
      <c r="F10" s="86">
        <f>E10/(E13-E8)</f>
        <v>0</v>
      </c>
      <c r="G10" s="85">
        <f>'02分類帳'!M9</f>
        <v>40790</v>
      </c>
      <c r="H10" s="86">
        <f>G10/(G13-G8)</f>
        <v>0.013836851344589838</v>
      </c>
    </row>
    <row r="11" spans="1:8" ht="24.75" customHeight="1">
      <c r="A11" s="60"/>
      <c r="B11" s="85">
        <f>'02分類帳'!K12</f>
        <v>0</v>
      </c>
      <c r="C11" s="163"/>
      <c r="D11" s="4" t="s">
        <v>160</v>
      </c>
      <c r="E11" s="85">
        <f>'02分類帳'!N8</f>
        <v>0</v>
      </c>
      <c r="F11" s="86">
        <f>E11/(E13-E8)</f>
        <v>0</v>
      </c>
      <c r="G11" s="85">
        <f>'02分類帳'!N9</f>
        <v>84853</v>
      </c>
      <c r="H11" s="86">
        <f>G11/(G13-G8)</f>
        <v>0.02878397516897479</v>
      </c>
    </row>
    <row r="12" spans="1:8" ht="22.5" customHeight="1">
      <c r="A12" s="4"/>
      <c r="B12" s="85">
        <f>'02分類帳'!M12</f>
        <v>0</v>
      </c>
      <c r="C12" s="184"/>
      <c r="D12" s="60"/>
      <c r="E12" s="85"/>
      <c r="F12" s="86"/>
      <c r="G12" s="85"/>
      <c r="H12" s="86"/>
    </row>
    <row r="13" spans="1:8" ht="33" customHeight="1">
      <c r="A13" s="4"/>
      <c r="B13" s="85">
        <f>'02分類帳'!N12</f>
        <v>0</v>
      </c>
      <c r="C13" s="184"/>
      <c r="D13" s="4" t="s">
        <v>161</v>
      </c>
      <c r="E13" s="85">
        <f>SUM(E4:E12)</f>
        <v>101918</v>
      </c>
      <c r="F13" s="86">
        <f>(E13-E8)/(E13-E8)</f>
        <v>1</v>
      </c>
      <c r="G13" s="85">
        <f>SUM(G4:G12)</f>
        <v>3018253</v>
      </c>
      <c r="H13" s="86">
        <f>(G13-G8)/(G13-G8)</f>
        <v>1</v>
      </c>
    </row>
    <row r="14" spans="1:8" ht="30.75" customHeight="1">
      <c r="A14" s="4" t="s">
        <v>162</v>
      </c>
      <c r="B14" s="85">
        <f>SUM(B5:B13)</f>
        <v>0</v>
      </c>
      <c r="C14" s="184"/>
      <c r="D14" s="4" t="s">
        <v>163</v>
      </c>
      <c r="E14" s="85">
        <f>'02分類帳'!P9</f>
        <v>938034</v>
      </c>
      <c r="F14" s="86"/>
      <c r="G14" s="85">
        <f>E14</f>
        <v>938034</v>
      </c>
      <c r="H14" s="86"/>
    </row>
    <row r="15" spans="1:8" ht="34.5" customHeight="1">
      <c r="A15" s="4" t="s">
        <v>164</v>
      </c>
      <c r="B15" s="85">
        <f>B14+B4</f>
        <v>1039952</v>
      </c>
      <c r="C15" s="185"/>
      <c r="D15" s="4" t="s">
        <v>164</v>
      </c>
      <c r="E15" s="85">
        <f>E13+E14</f>
        <v>1039952</v>
      </c>
      <c r="F15" s="87">
        <f>SUM(F4:F11)</f>
        <v>1</v>
      </c>
      <c r="G15" s="85">
        <f>G13+G14</f>
        <v>3956287</v>
      </c>
      <c r="H15" s="87">
        <f>SUM(H4:H11)</f>
        <v>0.9999999999999999</v>
      </c>
    </row>
    <row r="16" spans="1:8" ht="68.25" customHeight="1">
      <c r="A16" s="4" t="s">
        <v>165</v>
      </c>
      <c r="B16" s="166" t="s">
        <v>428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166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pane ySplit="3" topLeftCell="BM15" activePane="bottomLeft" state="frozen"/>
      <selection pane="topLeft" activeCell="A1" sqref="A1"/>
      <selection pane="bottomLeft" activeCell="F31" sqref="F31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12.125" style="29" customWidth="1"/>
    <col min="7" max="7" width="9.50390625" style="29" customWidth="1"/>
    <col min="8" max="8" width="9.875" style="29" customWidth="1"/>
    <col min="9" max="9" width="9.375" style="29" customWidth="1"/>
    <col min="10" max="10" width="9.50390625" style="29" customWidth="1"/>
    <col min="11" max="11" width="8.625" style="29" customWidth="1"/>
    <col min="12" max="12" width="9.625" style="29" customWidth="1"/>
    <col min="13" max="13" width="8.50390625" style="29" customWidth="1"/>
    <col min="14" max="14" width="7.75390625" style="29" customWidth="1"/>
    <col min="15" max="15" width="10.50390625" style="29" customWidth="1"/>
    <col min="16" max="16" width="11.00390625" style="29" customWidth="1"/>
    <col min="17" max="17" width="7.25390625" style="29" customWidth="1"/>
    <col min="18" max="16384" width="8.875" style="29" customWidth="1"/>
  </cols>
  <sheetData>
    <row r="1" spans="1:16" ht="33" customHeight="1">
      <c r="A1" s="155" t="str">
        <f>'02分類帳'!A1:I1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410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'01分類帳'!A2:B2</f>
        <v>104年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3</v>
      </c>
      <c r="B4" s="2">
        <v>1</v>
      </c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'02分類帳'!P9</f>
        <v>938034</v>
      </c>
    </row>
    <row r="5" spans="1:16" s="31" customFormat="1" ht="19.5" customHeight="1">
      <c r="A5" s="2">
        <v>3</v>
      </c>
      <c r="B5" s="2">
        <v>4</v>
      </c>
      <c r="C5" s="1" t="s">
        <v>15</v>
      </c>
      <c r="D5" s="1">
        <v>301</v>
      </c>
      <c r="E5" s="119" t="s">
        <v>268</v>
      </c>
      <c r="F5" s="1">
        <v>48360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8">SUM(G5:N5)</f>
        <v>0</v>
      </c>
      <c r="P5" s="1">
        <f aca="true" t="shared" si="1" ref="P5:P26">P4+F5-O5</f>
        <v>986394</v>
      </c>
    </row>
    <row r="6" spans="1:16" s="31" customFormat="1" ht="16.5">
      <c r="A6" s="2">
        <v>3</v>
      </c>
      <c r="B6" s="2">
        <v>11</v>
      </c>
      <c r="C6" s="1" t="s">
        <v>15</v>
      </c>
      <c r="D6" s="1">
        <v>302</v>
      </c>
      <c r="E6" s="124" t="s">
        <v>430</v>
      </c>
      <c r="F6" s="1">
        <v>618760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1605154</v>
      </c>
    </row>
    <row r="7" spans="1:16" s="31" customFormat="1" ht="16.5">
      <c r="A7" s="2">
        <v>3</v>
      </c>
      <c r="B7" s="2">
        <v>12</v>
      </c>
      <c r="C7" s="1" t="s">
        <v>15</v>
      </c>
      <c r="D7" s="1">
        <v>303</v>
      </c>
      <c r="E7" s="124" t="s">
        <v>429</v>
      </c>
      <c r="F7" s="1">
        <v>5416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s="31" customFormat="1" ht="19.5" customHeight="1">
      <c r="A8" s="2">
        <v>3</v>
      </c>
      <c r="B8" s="2">
        <v>17</v>
      </c>
      <c r="C8" s="1" t="s">
        <v>16</v>
      </c>
      <c r="D8" s="1">
        <v>301</v>
      </c>
      <c r="E8" s="25" t="s">
        <v>411</v>
      </c>
      <c r="F8" s="1"/>
      <c r="G8" s="1"/>
      <c r="H8" s="1"/>
      <c r="I8" s="1"/>
      <c r="J8" s="1"/>
      <c r="K8" s="1"/>
      <c r="L8" s="1">
        <v>8648</v>
      </c>
      <c r="M8" s="1"/>
      <c r="N8" s="1"/>
      <c r="O8" s="1">
        <f t="shared" si="0"/>
        <v>8648</v>
      </c>
      <c r="P8" s="1">
        <f>P6+F8-O8</f>
        <v>1596506</v>
      </c>
      <c r="S8" s="129"/>
    </row>
    <row r="9" spans="1:19" s="31" customFormat="1" ht="19.5" customHeight="1">
      <c r="A9" s="2">
        <v>3</v>
      </c>
      <c r="B9" s="2">
        <v>17</v>
      </c>
      <c r="C9" s="1" t="s">
        <v>16</v>
      </c>
      <c r="D9" s="1">
        <v>302</v>
      </c>
      <c r="E9" s="25" t="s">
        <v>412</v>
      </c>
      <c r="F9" s="1"/>
      <c r="G9" s="1"/>
      <c r="H9" s="1"/>
      <c r="I9" s="1"/>
      <c r="J9" s="1"/>
      <c r="K9" s="1"/>
      <c r="L9" s="1"/>
      <c r="M9" s="1"/>
      <c r="N9" s="1">
        <v>15320</v>
      </c>
      <c r="O9" s="1">
        <f t="shared" si="0"/>
        <v>15320</v>
      </c>
      <c r="P9" s="1">
        <f t="shared" si="1"/>
        <v>1581186</v>
      </c>
      <c r="S9" s="129"/>
    </row>
    <row r="10" spans="1:19" s="31" customFormat="1" ht="19.5" customHeight="1">
      <c r="A10" s="2">
        <v>3</v>
      </c>
      <c r="B10" s="2">
        <v>17</v>
      </c>
      <c r="C10" s="1" t="s">
        <v>16</v>
      </c>
      <c r="D10" s="1">
        <v>303</v>
      </c>
      <c r="E10" s="25" t="s">
        <v>413</v>
      </c>
      <c r="F10" s="1"/>
      <c r="G10" s="1"/>
      <c r="H10" s="1"/>
      <c r="I10" s="1"/>
      <c r="J10" s="1"/>
      <c r="K10" s="1"/>
      <c r="L10" s="1"/>
      <c r="M10" s="1"/>
      <c r="N10" s="1">
        <v>848</v>
      </c>
      <c r="O10" s="1">
        <f t="shared" si="0"/>
        <v>848</v>
      </c>
      <c r="P10" s="1">
        <f t="shared" si="1"/>
        <v>1580338</v>
      </c>
      <c r="S10" s="129"/>
    </row>
    <row r="11" spans="1:19" s="31" customFormat="1" ht="19.5" customHeight="1">
      <c r="A11" s="2">
        <v>3</v>
      </c>
      <c r="B11" s="2">
        <v>17</v>
      </c>
      <c r="C11" s="1" t="s">
        <v>16</v>
      </c>
      <c r="D11" s="1">
        <v>304</v>
      </c>
      <c r="E11" s="25" t="s">
        <v>414</v>
      </c>
      <c r="F11" s="1"/>
      <c r="G11" s="1"/>
      <c r="H11" s="1"/>
      <c r="I11" s="1"/>
      <c r="J11" s="1"/>
      <c r="K11" s="1"/>
      <c r="L11" s="1"/>
      <c r="M11" s="1"/>
      <c r="N11" s="1">
        <v>400</v>
      </c>
      <c r="O11" s="1">
        <f t="shared" si="0"/>
        <v>400</v>
      </c>
      <c r="P11" s="1">
        <f t="shared" si="1"/>
        <v>1579938</v>
      </c>
      <c r="S11" s="129"/>
    </row>
    <row r="12" spans="1:19" s="31" customFormat="1" ht="19.5" customHeight="1">
      <c r="A12" s="2">
        <v>3</v>
      </c>
      <c r="B12" s="2">
        <v>17</v>
      </c>
      <c r="C12" s="1" t="s">
        <v>16</v>
      </c>
      <c r="D12" s="1">
        <v>305</v>
      </c>
      <c r="E12" s="25" t="s">
        <v>415</v>
      </c>
      <c r="F12" s="1"/>
      <c r="G12" s="1"/>
      <c r="H12" s="1">
        <v>5075</v>
      </c>
      <c r="I12" s="1"/>
      <c r="J12" s="1"/>
      <c r="K12" s="1"/>
      <c r="L12" s="1"/>
      <c r="M12" s="1"/>
      <c r="N12" s="1"/>
      <c r="O12" s="1">
        <f t="shared" si="0"/>
        <v>5075</v>
      </c>
      <c r="P12" s="1">
        <f t="shared" si="1"/>
        <v>1574863</v>
      </c>
      <c r="S12" s="129"/>
    </row>
    <row r="13" spans="1:19" s="31" customFormat="1" ht="19.5" customHeight="1">
      <c r="A13" s="2">
        <v>3</v>
      </c>
      <c r="B13" s="2">
        <v>17</v>
      </c>
      <c r="C13" s="1" t="s">
        <v>16</v>
      </c>
      <c r="D13" s="1">
        <v>306</v>
      </c>
      <c r="E13" s="25" t="s">
        <v>416</v>
      </c>
      <c r="F13" s="1"/>
      <c r="G13" s="1">
        <v>6200</v>
      </c>
      <c r="H13" s="1"/>
      <c r="I13" s="1"/>
      <c r="J13" s="1"/>
      <c r="K13" s="1"/>
      <c r="L13" s="1"/>
      <c r="M13" s="1"/>
      <c r="N13" s="1"/>
      <c r="O13" s="1">
        <f t="shared" si="0"/>
        <v>6200</v>
      </c>
      <c r="P13" s="1">
        <f t="shared" si="1"/>
        <v>1568663</v>
      </c>
      <c r="S13" s="129"/>
    </row>
    <row r="14" spans="1:19" s="31" customFormat="1" ht="19.5" customHeight="1">
      <c r="A14" s="2">
        <v>3</v>
      </c>
      <c r="B14" s="2">
        <v>17</v>
      </c>
      <c r="C14" s="1" t="s">
        <v>16</v>
      </c>
      <c r="D14" s="1">
        <v>307</v>
      </c>
      <c r="E14" s="25" t="s">
        <v>264</v>
      </c>
      <c r="F14" s="1"/>
      <c r="G14" s="1"/>
      <c r="H14" s="1"/>
      <c r="I14" s="1"/>
      <c r="J14" s="1"/>
      <c r="K14" s="1"/>
      <c r="L14" s="1"/>
      <c r="M14" s="1"/>
      <c r="N14" s="1">
        <v>18720</v>
      </c>
      <c r="O14" s="1">
        <f t="shared" si="0"/>
        <v>18720</v>
      </c>
      <c r="P14" s="1">
        <f t="shared" si="1"/>
        <v>1549943</v>
      </c>
      <c r="S14" s="129"/>
    </row>
    <row r="15" spans="1:19" s="31" customFormat="1" ht="19.5" customHeight="1">
      <c r="A15" s="2">
        <v>3</v>
      </c>
      <c r="B15" s="2">
        <v>17</v>
      </c>
      <c r="C15" s="1" t="s">
        <v>16</v>
      </c>
      <c r="D15" s="1">
        <v>308</v>
      </c>
      <c r="E15" s="25" t="s">
        <v>417</v>
      </c>
      <c r="F15" s="1">
        <v>-2100</v>
      </c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1547843</v>
      </c>
      <c r="S15" s="129"/>
    </row>
    <row r="16" spans="1:16" s="31" customFormat="1" ht="19.5" customHeight="1">
      <c r="A16" s="2">
        <v>3</v>
      </c>
      <c r="B16" s="2">
        <v>17</v>
      </c>
      <c r="C16" s="1" t="s">
        <v>16</v>
      </c>
      <c r="D16" s="1">
        <v>309</v>
      </c>
      <c r="E16" s="25" t="s">
        <v>404</v>
      </c>
      <c r="F16" s="1"/>
      <c r="G16" s="1">
        <v>2450</v>
      </c>
      <c r="H16" s="1"/>
      <c r="I16" s="1"/>
      <c r="J16" s="1"/>
      <c r="K16" s="1"/>
      <c r="L16" s="1"/>
      <c r="M16" s="1"/>
      <c r="N16" s="1"/>
      <c r="O16" s="1">
        <f t="shared" si="0"/>
        <v>2450</v>
      </c>
      <c r="P16" s="1">
        <f t="shared" si="1"/>
        <v>1545393</v>
      </c>
    </row>
    <row r="17" spans="1:16" s="31" customFormat="1" ht="19.5" customHeight="1">
      <c r="A17" s="2">
        <v>3</v>
      </c>
      <c r="B17" s="2">
        <v>17</v>
      </c>
      <c r="C17" s="1" t="s">
        <v>16</v>
      </c>
      <c r="D17" s="1">
        <v>310</v>
      </c>
      <c r="E17" s="25" t="s">
        <v>223</v>
      </c>
      <c r="F17" s="1"/>
      <c r="G17" s="1"/>
      <c r="H17" s="1"/>
      <c r="I17" s="1">
        <v>17600</v>
      </c>
      <c r="J17" s="1"/>
      <c r="K17" s="1"/>
      <c r="L17" s="1"/>
      <c r="M17" s="1"/>
      <c r="N17" s="1"/>
      <c r="O17" s="1">
        <f t="shared" si="0"/>
        <v>17600</v>
      </c>
      <c r="P17" s="1">
        <f t="shared" si="1"/>
        <v>1527793</v>
      </c>
    </row>
    <row r="18" spans="1:16" s="31" customFormat="1" ht="19.5" customHeight="1">
      <c r="A18" s="2">
        <v>3</v>
      </c>
      <c r="B18" s="2">
        <v>17</v>
      </c>
      <c r="C18" s="1" t="s">
        <v>16</v>
      </c>
      <c r="D18" s="1">
        <v>311</v>
      </c>
      <c r="E18" s="119" t="s">
        <v>266</v>
      </c>
      <c r="F18" s="1"/>
      <c r="G18" s="1"/>
      <c r="H18" s="1"/>
      <c r="I18" s="1"/>
      <c r="J18" s="1">
        <v>33520</v>
      </c>
      <c r="K18" s="1"/>
      <c r="L18" s="1"/>
      <c r="M18" s="1"/>
      <c r="N18" s="1"/>
      <c r="O18" s="1">
        <f t="shared" si="0"/>
        <v>33520</v>
      </c>
      <c r="P18" s="1">
        <f t="shared" si="1"/>
        <v>1494273</v>
      </c>
    </row>
    <row r="19" spans="1:16" s="31" customFormat="1" ht="19.5" customHeight="1">
      <c r="A19" s="2">
        <v>3</v>
      </c>
      <c r="B19" s="2">
        <v>17</v>
      </c>
      <c r="C19" s="1" t="s">
        <v>16</v>
      </c>
      <c r="D19" s="1">
        <v>312</v>
      </c>
      <c r="E19" s="25" t="s">
        <v>418</v>
      </c>
      <c r="F19" s="1"/>
      <c r="G19" s="1"/>
      <c r="H19" s="1">
        <v>102765</v>
      </c>
      <c r="I19" s="1"/>
      <c r="J19" s="1"/>
      <c r="K19" s="1"/>
      <c r="L19" s="1"/>
      <c r="M19" s="1"/>
      <c r="N19" s="1"/>
      <c r="O19" s="1">
        <f t="shared" si="0"/>
        <v>102765</v>
      </c>
      <c r="P19" s="1">
        <f t="shared" si="1"/>
        <v>1391508</v>
      </c>
    </row>
    <row r="20" spans="1:16" s="31" customFormat="1" ht="19.5" customHeight="1">
      <c r="A20" s="2">
        <v>3</v>
      </c>
      <c r="B20" s="2">
        <v>17</v>
      </c>
      <c r="C20" s="1" t="s">
        <v>16</v>
      </c>
      <c r="D20" s="1">
        <v>313</v>
      </c>
      <c r="E20" s="25" t="s">
        <v>419</v>
      </c>
      <c r="F20" s="1"/>
      <c r="G20" s="1">
        <v>27804</v>
      </c>
      <c r="H20" s="1"/>
      <c r="I20" s="1"/>
      <c r="J20" s="1"/>
      <c r="K20" s="1"/>
      <c r="L20" s="1"/>
      <c r="M20" s="1"/>
      <c r="N20" s="1"/>
      <c r="O20" s="1">
        <f t="shared" si="0"/>
        <v>27804</v>
      </c>
      <c r="P20" s="1">
        <f t="shared" si="1"/>
        <v>1363704</v>
      </c>
    </row>
    <row r="21" spans="1:16" s="31" customFormat="1" ht="19.5" customHeight="1">
      <c r="A21" s="2">
        <v>3</v>
      </c>
      <c r="B21" s="2">
        <v>26</v>
      </c>
      <c r="C21" s="1" t="s">
        <v>16</v>
      </c>
      <c r="D21" s="1">
        <v>314</v>
      </c>
      <c r="E21" s="25" t="s">
        <v>420</v>
      </c>
      <c r="F21" s="1"/>
      <c r="G21" s="1"/>
      <c r="H21" s="1"/>
      <c r="I21" s="1"/>
      <c r="J21" s="1"/>
      <c r="K21" s="1">
        <v>81302</v>
      </c>
      <c r="L21" s="1"/>
      <c r="M21" s="1"/>
      <c r="N21" s="1"/>
      <c r="O21" s="1">
        <f t="shared" si="0"/>
        <v>81302</v>
      </c>
      <c r="P21" s="1">
        <f t="shared" si="1"/>
        <v>1282402</v>
      </c>
    </row>
    <row r="22" spans="1:16" s="31" customFormat="1" ht="19.5" customHeight="1">
      <c r="A22" s="2">
        <v>3</v>
      </c>
      <c r="B22" s="2">
        <v>26</v>
      </c>
      <c r="C22" s="1" t="s">
        <v>16</v>
      </c>
      <c r="D22" s="1">
        <v>315</v>
      </c>
      <c r="E22" s="25" t="s">
        <v>267</v>
      </c>
      <c r="F22" s="1"/>
      <c r="G22" s="1"/>
      <c r="H22" s="1"/>
      <c r="I22" s="1"/>
      <c r="J22" s="1"/>
      <c r="K22" s="1">
        <v>26943</v>
      </c>
      <c r="L22" s="1"/>
      <c r="M22" s="1"/>
      <c r="N22" s="1"/>
      <c r="O22" s="1">
        <f t="shared" si="0"/>
        <v>26943</v>
      </c>
      <c r="P22" s="1">
        <f t="shared" si="1"/>
        <v>1255459</v>
      </c>
    </row>
    <row r="23" spans="1:16" s="31" customFormat="1" ht="19.5" customHeight="1">
      <c r="A23" s="2">
        <v>3</v>
      </c>
      <c r="B23" s="2">
        <v>26</v>
      </c>
      <c r="C23" s="1" t="s">
        <v>16</v>
      </c>
      <c r="D23" s="1">
        <v>316</v>
      </c>
      <c r="E23" s="118" t="s">
        <v>230</v>
      </c>
      <c r="G23" s="1"/>
      <c r="H23" s="1"/>
      <c r="I23" s="1"/>
      <c r="J23" s="1"/>
      <c r="K23" s="1"/>
      <c r="L23" s="1"/>
      <c r="M23" s="1"/>
      <c r="N23" s="1">
        <v>2880</v>
      </c>
      <c r="O23" s="1">
        <f t="shared" si="0"/>
        <v>2880</v>
      </c>
      <c r="P23" s="1">
        <f t="shared" si="1"/>
        <v>1252579</v>
      </c>
    </row>
    <row r="24" spans="1:16" s="31" customFormat="1" ht="27" customHeight="1">
      <c r="A24" s="2">
        <v>3</v>
      </c>
      <c r="B24" s="2">
        <v>26</v>
      </c>
      <c r="C24" s="1" t="s">
        <v>16</v>
      </c>
      <c r="D24" s="1">
        <v>317</v>
      </c>
      <c r="E24" s="118" t="s">
        <v>421</v>
      </c>
      <c r="F24" s="131"/>
      <c r="G24" s="1"/>
      <c r="H24" s="1"/>
      <c r="I24" s="1"/>
      <c r="J24" s="1"/>
      <c r="K24" s="1"/>
      <c r="L24" s="1"/>
      <c r="M24" s="1"/>
      <c r="N24" s="1">
        <v>354</v>
      </c>
      <c r="O24" s="1">
        <f t="shared" si="0"/>
        <v>354</v>
      </c>
      <c r="P24" s="1">
        <f t="shared" si="1"/>
        <v>1252225</v>
      </c>
    </row>
    <row r="25" spans="1:16" s="31" customFormat="1" ht="19.5" customHeight="1">
      <c r="A25" s="2">
        <v>3</v>
      </c>
      <c r="B25" s="2">
        <v>26</v>
      </c>
      <c r="C25" s="1" t="s">
        <v>16</v>
      </c>
      <c r="D25" s="1">
        <v>318</v>
      </c>
      <c r="E25" s="25" t="s">
        <v>265</v>
      </c>
      <c r="F25" s="1"/>
      <c r="G25" s="1">
        <v>31590</v>
      </c>
      <c r="H25" s="1"/>
      <c r="I25" s="1"/>
      <c r="J25" s="1"/>
      <c r="K25" s="1"/>
      <c r="L25" s="1"/>
      <c r="M25" s="1"/>
      <c r="N25" s="1"/>
      <c r="O25" s="1">
        <f t="shared" si="0"/>
        <v>31590</v>
      </c>
      <c r="P25" s="1">
        <f t="shared" si="1"/>
        <v>1220635</v>
      </c>
    </row>
    <row r="26" spans="1:16" s="31" customFormat="1" ht="16.5">
      <c r="A26" s="2">
        <v>3</v>
      </c>
      <c r="B26" s="2">
        <v>26</v>
      </c>
      <c r="C26" s="1" t="s">
        <v>16</v>
      </c>
      <c r="D26" s="1">
        <v>319</v>
      </c>
      <c r="E26" s="119" t="s">
        <v>422</v>
      </c>
      <c r="F26" s="1"/>
      <c r="G26" s="1"/>
      <c r="H26" s="1"/>
      <c r="I26" s="1"/>
      <c r="J26" s="1"/>
      <c r="K26" s="1"/>
      <c r="L26" s="1"/>
      <c r="M26" s="1">
        <v>2280</v>
      </c>
      <c r="N26" s="1"/>
      <c r="O26" s="1">
        <f t="shared" si="0"/>
        <v>2280</v>
      </c>
      <c r="P26" s="1">
        <f t="shared" si="1"/>
        <v>1218355</v>
      </c>
    </row>
    <row r="27" spans="1:16" s="32" customFormat="1" ht="19.5" customHeight="1">
      <c r="A27" s="33"/>
      <c r="B27" s="33"/>
      <c r="C27" s="34"/>
      <c r="D27" s="15"/>
      <c r="E27" s="14" t="s">
        <v>32</v>
      </c>
      <c r="F27" s="15">
        <f>SUM(F5:F26)</f>
        <v>670436</v>
      </c>
      <c r="G27" s="15">
        <f aca="true" t="shared" si="2" ref="G27:N27">SUM(G5:G26)</f>
        <v>68044</v>
      </c>
      <c r="H27" s="15">
        <f t="shared" si="2"/>
        <v>107840</v>
      </c>
      <c r="I27" s="15">
        <f t="shared" si="2"/>
        <v>17600</v>
      </c>
      <c r="J27" s="15">
        <f t="shared" si="2"/>
        <v>33520</v>
      </c>
      <c r="K27" s="15">
        <f t="shared" si="2"/>
        <v>108245</v>
      </c>
      <c r="L27" s="15">
        <f t="shared" si="2"/>
        <v>8648</v>
      </c>
      <c r="M27" s="15">
        <f t="shared" si="2"/>
        <v>2280</v>
      </c>
      <c r="N27" s="15">
        <f t="shared" si="2"/>
        <v>38522</v>
      </c>
      <c r="O27" s="15">
        <f t="shared" si="0"/>
        <v>384699</v>
      </c>
      <c r="P27" s="1">
        <f>F27-O27</f>
        <v>285737</v>
      </c>
    </row>
    <row r="28" spans="1:16" s="32" customFormat="1" ht="24" customHeight="1">
      <c r="A28" s="33"/>
      <c r="B28" s="33"/>
      <c r="C28" s="34"/>
      <c r="D28" s="15"/>
      <c r="E28" s="14" t="s">
        <v>33</v>
      </c>
      <c r="F28" s="15">
        <f>'02分類帳'!F9+'03分類帳'!F27</f>
        <v>5276795</v>
      </c>
      <c r="G28" s="15">
        <f>'02分類帳'!G9+'03分類帳'!G27</f>
        <v>264050</v>
      </c>
      <c r="H28" s="15">
        <f>'02分類帳'!H9+'03分類帳'!H27</f>
        <v>2307947</v>
      </c>
      <c r="I28" s="15">
        <f>'02分類帳'!I9+'03分類帳'!I27</f>
        <v>118990</v>
      </c>
      <c r="J28" s="15">
        <f>'02分類帳'!J9+'03分類帳'!J27</f>
        <v>181260</v>
      </c>
      <c r="K28" s="15">
        <f>'02分類帳'!K9+'03分類帳'!K27</f>
        <v>828645</v>
      </c>
      <c r="L28" s="15">
        <f>'02分類帳'!L9+'03分類帳'!L27</f>
        <v>185687</v>
      </c>
      <c r="M28" s="15">
        <f>'02分類帳'!M9+'03分類帳'!M27</f>
        <v>43070</v>
      </c>
      <c r="N28" s="15">
        <f>'02分類帳'!N9+'03分類帳'!N27</f>
        <v>123375</v>
      </c>
      <c r="O28" s="15">
        <f t="shared" si="0"/>
        <v>4053024</v>
      </c>
      <c r="P28" s="15">
        <f>F28-O28</f>
        <v>1223771</v>
      </c>
    </row>
    <row r="29" spans="1:16" ht="39.7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6" s="30" customFormat="1" ht="51" customHeight="1">
      <c r="A30" s="36"/>
      <c r="B30" s="36"/>
      <c r="C30" s="36"/>
      <c r="D30" s="36"/>
      <c r="E30" s="60" t="s">
        <v>189</v>
      </c>
      <c r="F30" s="5" t="s">
        <v>43</v>
      </c>
      <c r="G30" s="5" t="s">
        <v>87</v>
      </c>
      <c r="H30" s="5" t="s">
        <v>202</v>
      </c>
      <c r="I30" s="5" t="s">
        <v>188</v>
      </c>
      <c r="J30" s="5" t="s">
        <v>204</v>
      </c>
      <c r="K30" s="5" t="s">
        <v>46</v>
      </c>
      <c r="L30" s="5"/>
      <c r="M30" s="5"/>
      <c r="N30" s="5"/>
      <c r="O30" s="157" t="s">
        <v>184</v>
      </c>
      <c r="P30" s="158"/>
    </row>
    <row r="31" spans="1:16" ht="34.5" customHeight="1">
      <c r="A31" s="35"/>
      <c r="B31" s="35"/>
      <c r="C31" s="35"/>
      <c r="D31" s="35"/>
      <c r="E31" s="26"/>
      <c r="F31" s="93">
        <f>F5+F6+F7+F15-84</f>
        <v>670352</v>
      </c>
      <c r="G31" s="93">
        <v>84</v>
      </c>
      <c r="H31" s="93"/>
      <c r="I31" s="27"/>
      <c r="J31" s="28"/>
      <c r="K31" s="27"/>
      <c r="L31" s="27"/>
      <c r="M31" s="94"/>
      <c r="N31" s="94"/>
      <c r="O31" s="159">
        <f>SUM(F31:N31)</f>
        <v>670436</v>
      </c>
      <c r="P31" s="160"/>
    </row>
  </sheetData>
  <mergeCells count="9">
    <mergeCell ref="J1:P1"/>
    <mergeCell ref="A1:I1"/>
    <mergeCell ref="O30:P30"/>
    <mergeCell ref="O31:P31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" sqref="D12"/>
    </sheetView>
  </sheetViews>
  <sheetFormatPr defaultColWidth="9.00390625" defaultRowHeight="16.5"/>
  <cols>
    <col min="1" max="1" width="5.25390625" style="82" customWidth="1"/>
    <col min="2" max="2" width="6.375" style="82" customWidth="1"/>
    <col min="3" max="3" width="9.875" style="82" customWidth="1"/>
    <col min="4" max="4" width="11.375" style="82" customWidth="1"/>
    <col min="5" max="5" width="8.125" style="82" customWidth="1"/>
    <col min="6" max="6" width="9.50390625" style="82" customWidth="1"/>
    <col min="7" max="7" width="9.375" style="82" customWidth="1"/>
    <col min="8" max="8" width="10.25390625" style="82" customWidth="1"/>
    <col min="9" max="9" width="10.125" style="82" customWidth="1"/>
    <col min="10" max="10" width="12.75390625" style="82" customWidth="1"/>
    <col min="11" max="11" width="10.625" style="82" customWidth="1"/>
    <col min="12" max="12" width="11.625" style="82" customWidth="1"/>
    <col min="13" max="13" width="8.625" style="82" customWidth="1"/>
    <col min="14" max="14" width="8.75390625" style="82" customWidth="1"/>
    <col min="15" max="15" width="8.875" style="82" customWidth="1"/>
    <col min="16" max="17" width="8.375" style="82" customWidth="1"/>
    <col min="18" max="18" width="8.25390625" style="82" customWidth="1"/>
    <col min="19" max="19" width="12.625" style="82" customWidth="1"/>
    <col min="20" max="20" width="14.125" style="82" customWidth="1"/>
    <col min="21" max="16384" width="8.875" style="82" customWidth="1"/>
  </cols>
  <sheetData>
    <row r="1" spans="1:20" s="62" customFormat="1" ht="33" customHeight="1">
      <c r="A1" s="143" t="str">
        <f>'07分類帳'!A1:I1</f>
        <v>嘉義縣太保市南新國民小學</v>
      </c>
      <c r="B1" s="143"/>
      <c r="C1" s="143"/>
      <c r="D1" s="143"/>
      <c r="E1" s="143"/>
      <c r="F1" s="143"/>
      <c r="G1" s="143"/>
      <c r="H1" s="143"/>
      <c r="I1" s="144" t="s">
        <v>489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s="65" customFormat="1" ht="22.5" customHeight="1">
      <c r="A2" s="146" t="s">
        <v>52</v>
      </c>
      <c r="B2" s="149" t="s">
        <v>53</v>
      </c>
      <c r="C2" s="146" t="s">
        <v>54</v>
      </c>
      <c r="D2" s="146"/>
      <c r="E2" s="146"/>
      <c r="F2" s="146"/>
      <c r="G2" s="146"/>
      <c r="H2" s="146"/>
      <c r="I2" s="146"/>
      <c r="J2" s="151"/>
      <c r="K2" s="152" t="s">
        <v>55</v>
      </c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43.5" customHeight="1">
      <c r="A3" s="146"/>
      <c r="B3" s="150"/>
      <c r="C3" s="64" t="s">
        <v>56</v>
      </c>
      <c r="D3" s="64" t="s">
        <v>57</v>
      </c>
      <c r="E3" s="67" t="s">
        <v>193</v>
      </c>
      <c r="F3" s="64" t="s">
        <v>195</v>
      </c>
      <c r="G3" s="64" t="s">
        <v>186</v>
      </c>
      <c r="H3" s="64" t="s">
        <v>203</v>
      </c>
      <c r="I3" s="64" t="s">
        <v>58</v>
      </c>
      <c r="J3" s="68" t="s">
        <v>12</v>
      </c>
      <c r="K3" s="69" t="s">
        <v>8</v>
      </c>
      <c r="L3" s="66" t="s">
        <v>42</v>
      </c>
      <c r="M3" s="66" t="s">
        <v>9</v>
      </c>
      <c r="N3" s="66" t="s">
        <v>10</v>
      </c>
      <c r="O3" s="66" t="s">
        <v>18</v>
      </c>
      <c r="P3" s="64" t="s">
        <v>20</v>
      </c>
      <c r="Q3" s="64" t="s">
        <v>19</v>
      </c>
      <c r="R3" s="66" t="s">
        <v>11</v>
      </c>
      <c r="S3" s="64" t="s">
        <v>59</v>
      </c>
      <c r="T3" s="63" t="s">
        <v>12</v>
      </c>
    </row>
    <row r="4" spans="1:20" s="70" customFormat="1" ht="30" customHeight="1">
      <c r="A4" s="77" t="s">
        <v>196</v>
      </c>
      <c r="B4" s="66"/>
      <c r="C4" s="105">
        <f>'07結算'!B4</f>
        <v>812161</v>
      </c>
      <c r="D4" s="102">
        <f>'07結算'!B5</f>
        <v>0</v>
      </c>
      <c r="E4" s="103">
        <f>'07結算'!B6</f>
        <v>0</v>
      </c>
      <c r="F4" s="103">
        <f>'07結算'!B7</f>
        <v>0</v>
      </c>
      <c r="G4" s="102">
        <f>'07結算'!B8</f>
        <v>0</v>
      </c>
      <c r="H4" s="102">
        <f>'07結算'!B9</f>
        <v>0</v>
      </c>
      <c r="I4" s="102">
        <f>'07結算'!B10</f>
        <v>0</v>
      </c>
      <c r="J4" s="104">
        <f>SUM(C4:I4)</f>
        <v>812161</v>
      </c>
      <c r="K4" s="74">
        <f>'07結算'!E4</f>
        <v>0</v>
      </c>
      <c r="L4" s="72">
        <f>'07結算'!E5</f>
        <v>0</v>
      </c>
      <c r="M4" s="72">
        <f>'07結算'!E6</f>
        <v>0</v>
      </c>
      <c r="N4" s="72">
        <f>'07結算'!E7</f>
        <v>0</v>
      </c>
      <c r="O4" s="72">
        <f>'07結算'!E8</f>
        <v>0</v>
      </c>
      <c r="P4" s="100">
        <f>'07結算'!E9</f>
        <v>15528</v>
      </c>
      <c r="Q4" s="100">
        <f>'07結算'!E10</f>
        <v>0</v>
      </c>
      <c r="R4" s="72">
        <f>'07結算'!E11</f>
        <v>8761</v>
      </c>
      <c r="S4" s="114">
        <f>'07結算'!E14</f>
        <v>787872</v>
      </c>
      <c r="T4" s="107">
        <f>SUM(K4:S4)</f>
        <v>812161</v>
      </c>
    </row>
    <row r="5" spans="1:20" s="70" customFormat="1" ht="30" customHeight="1">
      <c r="A5" s="77" t="s">
        <v>197</v>
      </c>
      <c r="B5" s="66"/>
      <c r="C5" s="106">
        <f>S4</f>
        <v>787872</v>
      </c>
      <c r="D5" s="102">
        <f>'08結算'!B5</f>
        <v>0</v>
      </c>
      <c r="E5" s="103">
        <f>'08結算'!B6</f>
        <v>0</v>
      </c>
      <c r="F5" s="102">
        <f>'08結算'!B7</f>
        <v>0</v>
      </c>
      <c r="G5" s="102">
        <f>'08結算'!B8</f>
        <v>0</v>
      </c>
      <c r="H5" s="102">
        <f>'08結算'!B9</f>
        <v>0</v>
      </c>
      <c r="I5" s="102">
        <f>'08結算'!B10</f>
        <v>0</v>
      </c>
      <c r="J5" s="104">
        <f>SUM(C5:I5)</f>
        <v>787872</v>
      </c>
      <c r="K5" s="74">
        <f>'08結算'!E4</f>
        <v>0</v>
      </c>
      <c r="L5" s="72">
        <f>'08結算'!E5</f>
        <v>0</v>
      </c>
      <c r="M5" s="72">
        <f>'08結算'!E6</f>
        <v>0</v>
      </c>
      <c r="N5" s="72">
        <f>'08結算'!E7</f>
        <v>0</v>
      </c>
      <c r="O5" s="72">
        <f>'08結算'!E8</f>
        <v>0</v>
      </c>
      <c r="P5" s="100">
        <f>'08結算'!E9</f>
        <v>0</v>
      </c>
      <c r="Q5" s="100">
        <f>'08結算'!E10</f>
        <v>0</v>
      </c>
      <c r="R5" s="72">
        <f>'08結算'!E11</f>
        <v>0</v>
      </c>
      <c r="S5" s="114">
        <f>'08結算'!E14</f>
        <v>787872</v>
      </c>
      <c r="T5" s="107">
        <f>SUM(K5:S5)</f>
        <v>787872</v>
      </c>
    </row>
    <row r="6" spans="1:20" s="65" customFormat="1" ht="30" customHeight="1">
      <c r="A6" s="71" t="s">
        <v>60</v>
      </c>
      <c r="B6" s="63"/>
      <c r="C6" s="101">
        <f>S5</f>
        <v>787872</v>
      </c>
      <c r="D6" s="72">
        <f>'09結算'!B5</f>
        <v>676868</v>
      </c>
      <c r="E6" s="72">
        <f>'09結算'!B6</f>
        <v>0</v>
      </c>
      <c r="F6" s="72">
        <f>'09結算'!B7</f>
        <v>0</v>
      </c>
      <c r="G6" s="72">
        <f>'09結算'!B8</f>
        <v>3100</v>
      </c>
      <c r="H6" s="102">
        <v>0</v>
      </c>
      <c r="I6" s="72">
        <f>'09結算'!B10</f>
        <v>0</v>
      </c>
      <c r="J6" s="73">
        <f>SUM(C6:I6)</f>
        <v>1467840</v>
      </c>
      <c r="K6" s="74">
        <f>'09結算'!E4</f>
        <v>40240</v>
      </c>
      <c r="L6" s="72">
        <f>'09結算'!E5</f>
        <v>412343</v>
      </c>
      <c r="M6" s="72">
        <f>'09結算'!E6</f>
        <v>34990</v>
      </c>
      <c r="N6" s="72">
        <f>'09結算'!E7</f>
        <v>34440</v>
      </c>
      <c r="O6" s="72">
        <f>'09結算'!E8</f>
        <v>120774</v>
      </c>
      <c r="P6" s="72">
        <f>'09結算'!E9</f>
        <v>42132</v>
      </c>
      <c r="Q6" s="72">
        <f>'09結算'!E10</f>
        <v>26420</v>
      </c>
      <c r="R6" s="72">
        <f>'09結算'!E11</f>
        <v>43262</v>
      </c>
      <c r="S6" s="77">
        <f>'09結算'!E14</f>
        <v>713239</v>
      </c>
      <c r="T6" s="75">
        <f aca="true" t="shared" si="0" ref="T6:T11">SUM(K6:S6)</f>
        <v>1467840</v>
      </c>
    </row>
    <row r="7" spans="1:20" s="65" customFormat="1" ht="30" customHeight="1">
      <c r="A7" s="71" t="s">
        <v>61</v>
      </c>
      <c r="B7" s="63"/>
      <c r="C7" s="75">
        <f>S6</f>
        <v>713239</v>
      </c>
      <c r="D7" s="72">
        <f>'10結算'!B5</f>
        <v>665748</v>
      </c>
      <c r="E7" s="72">
        <f>'10結算'!B6</f>
        <v>620</v>
      </c>
      <c r="F7" s="72">
        <f>'10結算'!B7</f>
        <v>305040</v>
      </c>
      <c r="G7" s="72">
        <f>'10結算'!B8</f>
        <v>0</v>
      </c>
      <c r="H7" s="72">
        <f>'10結算'!B9</f>
        <v>0</v>
      </c>
      <c r="I7" s="72">
        <f>'10結算'!B10</f>
        <v>7665</v>
      </c>
      <c r="J7" s="73">
        <f>SUM(C7:I7)</f>
        <v>1692312</v>
      </c>
      <c r="K7" s="74">
        <f>'10結算'!E4</f>
        <v>38990</v>
      </c>
      <c r="L7" s="76">
        <f>'10結算'!E5</f>
        <v>197883</v>
      </c>
      <c r="M7" s="76">
        <f>'10結算'!E6</f>
        <v>12240</v>
      </c>
      <c r="N7" s="72">
        <f>'10結算'!E7</f>
        <v>29820</v>
      </c>
      <c r="O7" s="72">
        <f>'10結算'!E8</f>
        <v>108135</v>
      </c>
      <c r="P7" s="72">
        <f>'10結算'!E9</f>
        <v>17700</v>
      </c>
      <c r="Q7" s="72">
        <f>'10結算'!E10</f>
        <v>0</v>
      </c>
      <c r="R7" s="72">
        <f>'10結算'!E11</f>
        <v>4190</v>
      </c>
      <c r="S7" s="77">
        <f>'10結算'!E14</f>
        <v>1283354</v>
      </c>
      <c r="T7" s="75">
        <f t="shared" si="0"/>
        <v>1692312</v>
      </c>
    </row>
    <row r="8" spans="1:20" s="65" customFormat="1" ht="30" customHeight="1">
      <c r="A8" s="71" t="s">
        <v>62</v>
      </c>
      <c r="B8" s="63"/>
      <c r="C8" s="75">
        <f>S7</f>
        <v>1283354</v>
      </c>
      <c r="D8" s="72">
        <f>'11結算'!B5</f>
        <v>668556</v>
      </c>
      <c r="E8" s="72">
        <f>'11結算'!B6</f>
        <v>2364</v>
      </c>
      <c r="F8" s="72">
        <f>'11結算'!B7</f>
        <v>0</v>
      </c>
      <c r="G8" s="72">
        <f>'11結算'!B8</f>
        <v>0</v>
      </c>
      <c r="H8" s="72">
        <f>'11結算'!B9</f>
        <v>0</v>
      </c>
      <c r="I8" s="72">
        <f>'11結算'!B10</f>
        <v>0</v>
      </c>
      <c r="J8" s="73">
        <f aca="true" t="shared" si="1" ref="J8:J16">SUM(C8:I8)</f>
        <v>1954274</v>
      </c>
      <c r="K8" s="74">
        <f>'11結算'!E4</f>
        <v>41505</v>
      </c>
      <c r="L8" s="76">
        <f>'11結算'!E5</f>
        <v>433754</v>
      </c>
      <c r="M8" s="76">
        <f>'11結算'!E6</f>
        <v>9000</v>
      </c>
      <c r="N8" s="72">
        <f>'11結算'!E7</f>
        <v>13680</v>
      </c>
      <c r="O8" s="72">
        <f>'11結算'!E8</f>
        <v>108135</v>
      </c>
      <c r="P8" s="72">
        <f>'11結算'!E9</f>
        <v>43590</v>
      </c>
      <c r="Q8" s="72">
        <f>'11結算'!E10</f>
        <v>1400</v>
      </c>
      <c r="R8" s="72">
        <f>'11結算'!E11</f>
        <v>10854</v>
      </c>
      <c r="S8" s="77">
        <f>'11結算'!E14</f>
        <v>1292356</v>
      </c>
      <c r="T8" s="75">
        <f t="shared" si="0"/>
        <v>1954274</v>
      </c>
    </row>
    <row r="9" spans="1:20" s="65" customFormat="1" ht="30" customHeight="1">
      <c r="A9" s="71" t="s">
        <v>63</v>
      </c>
      <c r="B9" s="63"/>
      <c r="C9" s="75">
        <f aca="true" t="shared" si="2" ref="C9:C15">S8</f>
        <v>1292356</v>
      </c>
      <c r="D9" s="72">
        <f>'12結算'!B5</f>
        <v>677896</v>
      </c>
      <c r="E9" s="72">
        <f>'12結算'!B6</f>
        <v>0</v>
      </c>
      <c r="F9" s="72">
        <f>'12結算'!B7</f>
        <v>31000</v>
      </c>
      <c r="G9" s="72">
        <f>'12結算'!B8</f>
        <v>0</v>
      </c>
      <c r="H9" s="72">
        <f>'12結算'!B9</f>
        <v>0</v>
      </c>
      <c r="I9" s="72">
        <f>'12結算'!B10</f>
        <v>325</v>
      </c>
      <c r="J9" s="73">
        <f t="shared" si="1"/>
        <v>2001577</v>
      </c>
      <c r="K9" s="90">
        <f>'12結算'!E4</f>
        <v>41231</v>
      </c>
      <c r="L9" s="72">
        <f>'12結算'!E5</f>
        <v>630717</v>
      </c>
      <c r="M9" s="72">
        <f>'12結算'!E6</f>
        <v>35200</v>
      </c>
      <c r="N9" s="72">
        <f>'12結算'!E7</f>
        <v>41780</v>
      </c>
      <c r="O9" s="72">
        <f>'12結算'!E8</f>
        <v>107700</v>
      </c>
      <c r="P9" s="72">
        <f>'12結算'!E9</f>
        <v>28800</v>
      </c>
      <c r="Q9" s="72">
        <f>'12結算'!E10</f>
        <v>7180</v>
      </c>
      <c r="R9" s="72">
        <f>'12結算'!E11</f>
        <v>4073</v>
      </c>
      <c r="S9" s="115">
        <f>'12結算'!E14</f>
        <v>1104896</v>
      </c>
      <c r="T9" s="75">
        <f t="shared" si="0"/>
        <v>2001577</v>
      </c>
    </row>
    <row r="10" spans="1:20" s="65" customFormat="1" ht="30" customHeight="1">
      <c r="A10" s="71" t="s">
        <v>64</v>
      </c>
      <c r="B10" s="63"/>
      <c r="C10" s="75">
        <f t="shared" si="2"/>
        <v>1104896</v>
      </c>
      <c r="D10" s="72">
        <f>'01結算'!B5</f>
        <v>675016</v>
      </c>
      <c r="E10" s="72">
        <f>'01結算'!B6</f>
        <v>0</v>
      </c>
      <c r="F10" s="72">
        <f>'01結算'!B7</f>
        <v>0</v>
      </c>
      <c r="G10" s="72">
        <f>'01結算'!B8</f>
        <v>0</v>
      </c>
      <c r="H10" s="72">
        <f>'01結算'!B9</f>
        <v>0</v>
      </c>
      <c r="I10" s="72">
        <f>'01結算'!B10</f>
        <v>80000</v>
      </c>
      <c r="J10" s="73">
        <f t="shared" si="1"/>
        <v>1859912</v>
      </c>
      <c r="K10" s="90">
        <f>'01結算'!E4</f>
        <v>2450</v>
      </c>
      <c r="L10" s="72">
        <f>'01結算'!E5</f>
        <v>525410</v>
      </c>
      <c r="M10" s="72">
        <f>'01結算'!E6</f>
        <v>9960</v>
      </c>
      <c r="N10" s="72">
        <f>'01結算'!E7</f>
        <v>28020</v>
      </c>
      <c r="O10" s="72">
        <f>'01結算'!E8</f>
        <v>205328</v>
      </c>
      <c r="P10" s="72">
        <f>'01結算'!E9</f>
        <v>29289</v>
      </c>
      <c r="Q10" s="72">
        <f>'01結算'!E10</f>
        <v>5790</v>
      </c>
      <c r="R10" s="72">
        <f>'01結算'!E11</f>
        <v>13713</v>
      </c>
      <c r="S10" s="77">
        <f>'01結算'!E14</f>
        <v>1039952</v>
      </c>
      <c r="T10" s="75">
        <f t="shared" si="0"/>
        <v>1859912</v>
      </c>
    </row>
    <row r="11" spans="1:20" s="65" customFormat="1" ht="30" customHeight="1">
      <c r="A11" s="71" t="s">
        <v>65</v>
      </c>
      <c r="B11" s="63"/>
      <c r="C11" s="75">
        <f t="shared" si="2"/>
        <v>1039952</v>
      </c>
      <c r="D11" s="72">
        <f>'02結算'!B5</f>
        <v>0</v>
      </c>
      <c r="E11" s="72">
        <f>'02結算'!B6</f>
        <v>0</v>
      </c>
      <c r="F11" s="72">
        <f>'02結算'!B7</f>
        <v>0</v>
      </c>
      <c r="G11" s="72">
        <f>'02結算'!B8</f>
        <v>0</v>
      </c>
      <c r="H11" s="72">
        <f>'02結算'!B9</f>
        <v>0</v>
      </c>
      <c r="I11" s="72">
        <f>'02結算'!B10</f>
        <v>0</v>
      </c>
      <c r="J11" s="73">
        <f t="shared" si="1"/>
        <v>1039952</v>
      </c>
      <c r="K11" s="90">
        <f>'02結算'!E4</f>
        <v>31590</v>
      </c>
      <c r="L11" s="72">
        <f>'02結算'!E5</f>
        <v>0</v>
      </c>
      <c r="M11" s="72">
        <f>'02結算'!E6</f>
        <v>0</v>
      </c>
      <c r="N11" s="72">
        <f>'02結算'!E7</f>
        <v>0</v>
      </c>
      <c r="O11" s="72">
        <f>'02結算'!E8</f>
        <v>70328</v>
      </c>
      <c r="P11" s="72">
        <f>'02結算'!E9</f>
        <v>0</v>
      </c>
      <c r="Q11" s="72">
        <f>'02結算'!E10</f>
        <v>0</v>
      </c>
      <c r="R11" s="72">
        <f>'02結算'!E11</f>
        <v>0</v>
      </c>
      <c r="S11" s="115">
        <f>'02結算'!E14</f>
        <v>938034</v>
      </c>
      <c r="T11" s="75">
        <f t="shared" si="0"/>
        <v>1039952</v>
      </c>
    </row>
    <row r="12" spans="1:20" s="65" customFormat="1" ht="30" customHeight="1">
      <c r="A12" s="71" t="s">
        <v>66</v>
      </c>
      <c r="B12" s="63"/>
      <c r="C12" s="75">
        <f t="shared" si="2"/>
        <v>938034</v>
      </c>
      <c r="D12" s="72">
        <f>'03結算'!B5</f>
        <v>670352</v>
      </c>
      <c r="E12" s="72">
        <f>'03結算'!B6</f>
        <v>84</v>
      </c>
      <c r="F12" s="72">
        <f>'03結算'!B7</f>
        <v>0</v>
      </c>
      <c r="G12" s="72">
        <f>'03結算'!B8</f>
        <v>0</v>
      </c>
      <c r="H12" s="72">
        <f>'03結算'!B9</f>
        <v>0</v>
      </c>
      <c r="I12" s="72">
        <f>'03結算'!B10</f>
        <v>0</v>
      </c>
      <c r="J12" s="73">
        <f t="shared" si="1"/>
        <v>1608470</v>
      </c>
      <c r="K12" s="74">
        <f>'03結算'!E4</f>
        <v>68044</v>
      </c>
      <c r="L12" s="76">
        <f>'03結算'!E5</f>
        <v>107840</v>
      </c>
      <c r="M12" s="76">
        <f>'03結算'!E6</f>
        <v>17600</v>
      </c>
      <c r="N12" s="76">
        <f>'03結算'!E7</f>
        <v>33520</v>
      </c>
      <c r="O12" s="76">
        <f>'03結算'!E8</f>
        <v>108245</v>
      </c>
      <c r="P12" s="76">
        <f>'03結算'!E9</f>
        <v>8648</v>
      </c>
      <c r="Q12" s="76">
        <f>'03結算'!E10</f>
        <v>2280</v>
      </c>
      <c r="R12" s="76">
        <f>'03結算'!E11</f>
        <v>38522</v>
      </c>
      <c r="S12" s="115">
        <f>'03結算'!E14</f>
        <v>1223771</v>
      </c>
      <c r="T12" s="75">
        <f>SUM(K12:S12)</f>
        <v>1608470</v>
      </c>
    </row>
    <row r="13" spans="1:20" s="65" customFormat="1" ht="30" customHeight="1">
      <c r="A13" s="77" t="s">
        <v>67</v>
      </c>
      <c r="B13" s="63"/>
      <c r="C13" s="75">
        <f t="shared" si="2"/>
        <v>1223771</v>
      </c>
      <c r="D13" s="72">
        <f>'04結算'!B5</f>
        <v>663684</v>
      </c>
      <c r="E13" s="72">
        <f>'04結算'!B6</f>
        <v>620</v>
      </c>
      <c r="F13" s="72">
        <f>'04結算'!B7</f>
        <v>0</v>
      </c>
      <c r="G13" s="72">
        <f>'04結算'!B8</f>
        <v>0</v>
      </c>
      <c r="H13" s="72">
        <f>'04結算'!B9</f>
        <v>0</v>
      </c>
      <c r="I13" s="72">
        <f>'04結算'!B10</f>
        <v>0</v>
      </c>
      <c r="J13" s="73">
        <f t="shared" si="1"/>
        <v>1888075</v>
      </c>
      <c r="K13" s="90">
        <f>'04結算'!E4</f>
        <v>40240</v>
      </c>
      <c r="L13" s="72">
        <f>'04結算'!E5</f>
        <v>590993</v>
      </c>
      <c r="M13" s="72">
        <f>'04結算'!E6</f>
        <v>17600</v>
      </c>
      <c r="N13" s="72">
        <f>'04結算'!E7</f>
        <v>21580</v>
      </c>
      <c r="O13" s="72">
        <f>'04結算'!E8</f>
        <v>108245</v>
      </c>
      <c r="P13" s="72">
        <f>'04結算'!E9</f>
        <v>37929</v>
      </c>
      <c r="Q13" s="72">
        <f>'04結算'!E10</f>
        <v>15370</v>
      </c>
      <c r="R13" s="72">
        <f>'04結算'!E11</f>
        <v>6610</v>
      </c>
      <c r="S13" s="115">
        <f>'04結算'!E14</f>
        <v>1049508</v>
      </c>
      <c r="T13" s="75">
        <f>SUM(K13:S13)</f>
        <v>1888075</v>
      </c>
    </row>
    <row r="14" spans="1:20" s="65" customFormat="1" ht="30" customHeight="1">
      <c r="A14" s="71" t="s">
        <v>68</v>
      </c>
      <c r="B14" s="63"/>
      <c r="C14" s="75">
        <f t="shared" si="2"/>
        <v>1049508</v>
      </c>
      <c r="D14" s="72">
        <f>'05結算'!B5</f>
        <v>666012</v>
      </c>
      <c r="E14" s="72">
        <f>'05結算'!B6</f>
        <v>0</v>
      </c>
      <c r="F14" s="72">
        <f>'05結算'!B7</f>
        <v>434000</v>
      </c>
      <c r="G14" s="72">
        <f>'05結算'!B8</f>
        <v>0</v>
      </c>
      <c r="H14" s="72">
        <f>'05結算'!B9</f>
        <v>0</v>
      </c>
      <c r="I14" s="72">
        <f>'05結算'!B10</f>
        <v>0</v>
      </c>
      <c r="J14" s="73">
        <f t="shared" si="1"/>
        <v>2149520</v>
      </c>
      <c r="K14" s="90">
        <f>'05結算'!E4</f>
        <v>7650</v>
      </c>
      <c r="L14" s="72">
        <f>'05結算'!E5</f>
        <v>217390</v>
      </c>
      <c r="M14" s="72">
        <f>'05結算'!E6</f>
        <v>14080</v>
      </c>
      <c r="N14" s="72">
        <f>'05結算'!E7</f>
        <v>33050</v>
      </c>
      <c r="O14" s="72">
        <f>'05結算'!E8</f>
        <v>111695</v>
      </c>
      <c r="P14" s="72">
        <f>'05結算'!E9</f>
        <v>26972</v>
      </c>
      <c r="Q14" s="72">
        <f>'05結算'!E10</f>
        <v>7620</v>
      </c>
      <c r="R14" s="72">
        <f>'05結算'!E11</f>
        <v>5339</v>
      </c>
      <c r="S14" s="115">
        <f>'05結算'!E14</f>
        <v>1725724</v>
      </c>
      <c r="T14" s="75">
        <f>SUM(K14:S14)</f>
        <v>2149520</v>
      </c>
    </row>
    <row r="15" spans="1:20" s="65" customFormat="1" ht="30" customHeight="1">
      <c r="A15" s="71" t="s">
        <v>69</v>
      </c>
      <c r="B15" s="63"/>
      <c r="C15" s="75">
        <f t="shared" si="2"/>
        <v>1725724</v>
      </c>
      <c r="D15" s="72">
        <f>'06結算'!B5</f>
        <v>622712</v>
      </c>
      <c r="E15" s="72">
        <f>'06結算'!B6</f>
        <v>620</v>
      </c>
      <c r="F15" s="72">
        <f>'06結算'!B7</f>
        <v>0</v>
      </c>
      <c r="G15" s="72">
        <f>'06結算'!B8</f>
        <v>0</v>
      </c>
      <c r="H15" s="72">
        <f>'06結算'!B9</f>
        <v>0</v>
      </c>
      <c r="I15" s="72">
        <f>'06結算'!B10</f>
        <v>403</v>
      </c>
      <c r="J15" s="73">
        <f t="shared" si="1"/>
        <v>2349459</v>
      </c>
      <c r="K15" s="90">
        <f>'06結算'!E4</f>
        <v>44868</v>
      </c>
      <c r="L15" s="72">
        <f>'06結算'!E5</f>
        <v>1031175</v>
      </c>
      <c r="M15" s="72">
        <f>'06結算'!E6</f>
        <v>22400</v>
      </c>
      <c r="N15" s="72">
        <f>'06結算'!E7</f>
        <v>29230</v>
      </c>
      <c r="O15" s="72">
        <f>'06結算'!E8</f>
        <v>144055</v>
      </c>
      <c r="P15" s="72">
        <f>'06結算'!E9</f>
        <v>16480</v>
      </c>
      <c r="Q15" s="72">
        <f>'06結算'!E10</f>
        <v>23340</v>
      </c>
      <c r="R15" s="72">
        <f>'06結算'!E11</f>
        <v>25053</v>
      </c>
      <c r="S15" s="115">
        <f>'06結算'!E14</f>
        <v>1012858</v>
      </c>
      <c r="T15" s="75">
        <f>SUM(K15:S15)</f>
        <v>2349459</v>
      </c>
    </row>
    <row r="16" spans="1:20" s="65" customFormat="1" ht="39" customHeight="1">
      <c r="A16" s="145" t="s">
        <v>70</v>
      </c>
      <c r="B16" s="63" t="s">
        <v>71</v>
      </c>
      <c r="C16" s="75">
        <f>C4</f>
        <v>812161</v>
      </c>
      <c r="D16" s="78">
        <f aca="true" t="shared" si="3" ref="D16:I16">SUM(D4:D15)</f>
        <v>5986844</v>
      </c>
      <c r="E16" s="78">
        <f t="shared" si="3"/>
        <v>4308</v>
      </c>
      <c r="F16" s="78">
        <f t="shared" si="3"/>
        <v>770040</v>
      </c>
      <c r="G16" s="78">
        <f t="shared" si="3"/>
        <v>3100</v>
      </c>
      <c r="H16" s="78">
        <f t="shared" si="3"/>
        <v>0</v>
      </c>
      <c r="I16" s="78">
        <f t="shared" si="3"/>
        <v>88393</v>
      </c>
      <c r="J16" s="109">
        <f t="shared" si="1"/>
        <v>7664846</v>
      </c>
      <c r="K16" s="108">
        <f>SUM(K4:K15)</f>
        <v>356808</v>
      </c>
      <c r="L16" s="78">
        <f aca="true" t="shared" si="4" ref="L16:R16">SUM(L4:L15)</f>
        <v>4147505</v>
      </c>
      <c r="M16" s="78">
        <f t="shared" si="4"/>
        <v>173070</v>
      </c>
      <c r="N16" s="78">
        <f t="shared" si="4"/>
        <v>265120</v>
      </c>
      <c r="O16" s="78">
        <f t="shared" si="4"/>
        <v>1192640</v>
      </c>
      <c r="P16" s="78">
        <f t="shared" si="4"/>
        <v>267068</v>
      </c>
      <c r="Q16" s="78">
        <f t="shared" si="4"/>
        <v>89400</v>
      </c>
      <c r="R16" s="78">
        <f t="shared" si="4"/>
        <v>160377</v>
      </c>
      <c r="S16" s="75">
        <f>S15</f>
        <v>1012858</v>
      </c>
      <c r="T16" s="75">
        <f>SUM(K16:S16)</f>
        <v>7664846</v>
      </c>
    </row>
    <row r="17" spans="1:20" s="65" customFormat="1" ht="41.25" customHeight="1">
      <c r="A17" s="146"/>
      <c r="B17" s="66" t="s">
        <v>169</v>
      </c>
      <c r="C17" s="79">
        <f>C16/J16</f>
        <v>0.10595920648634037</v>
      </c>
      <c r="D17" s="79">
        <f>D16/J16</f>
        <v>0.7810781847410894</v>
      </c>
      <c r="E17" s="79">
        <f>E16/J16</f>
        <v>0.0005620465173077189</v>
      </c>
      <c r="F17" s="79">
        <f>F16/J16</f>
        <v>0.10046385798227388</v>
      </c>
      <c r="G17" s="79">
        <f>G16/J16</f>
        <v>0.0004044438727144681</v>
      </c>
      <c r="H17" s="79">
        <f>H16/J16</f>
        <v>0</v>
      </c>
      <c r="I17" s="79">
        <f>I16/J16</f>
        <v>0.011532260400274186</v>
      </c>
      <c r="J17" s="79">
        <f>(C16+D16+E16+F16+G16+H16+I16)/J16</f>
        <v>1</v>
      </c>
      <c r="K17" s="80">
        <f>K16/(T16-S16-O16)</f>
        <v>0.06535725511544602</v>
      </c>
      <c r="L17" s="79">
        <f>L16/(T16-S16-O16)</f>
        <v>0.75970701995916</v>
      </c>
      <c r="M17" s="79">
        <f>M16/(T16-S16-O16)</f>
        <v>0.03170158780865407</v>
      </c>
      <c r="N17" s="79">
        <f>N16/(T16-S16-O16)</f>
        <v>0.0485625756042663</v>
      </c>
      <c r="O17" s="79"/>
      <c r="P17" s="79">
        <f>P16/(T16-S16-O16)</f>
        <v>0.048919394770217985</v>
      </c>
      <c r="Q17" s="79">
        <f>Q16/(T16-S16-O16)</f>
        <v>0.016375581846037292</v>
      </c>
      <c r="R17" s="79">
        <f>R16/(T16-S16-O16)</f>
        <v>0.029376584896218375</v>
      </c>
      <c r="S17" s="116" t="s">
        <v>205</v>
      </c>
      <c r="T17" s="117">
        <f>(K16+L16+M16+N16+P16+Q16+R16)/(T16-S16-O16)</f>
        <v>1</v>
      </c>
    </row>
    <row r="18" spans="1:20" ht="82.5" customHeight="1">
      <c r="A18" s="81" t="s">
        <v>73</v>
      </c>
      <c r="B18" s="147" t="s">
        <v>491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</row>
    <row r="19" spans="1:20" ht="33.75" customHeight="1">
      <c r="A19" s="136" t="s">
        <v>170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32.75" customHeight="1">
      <c r="A20" s="137" t="s">
        <v>490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6.25" thickBot="1">
      <c r="A1" s="187" t="str">
        <f>'02結算'!A1:C1</f>
        <v>   嘉義縣太保市南新國民小學</v>
      </c>
      <c r="B1" s="187"/>
      <c r="C1" s="187"/>
      <c r="D1" s="186" t="s">
        <v>263</v>
      </c>
      <c r="E1" s="186"/>
      <c r="F1" s="186"/>
      <c r="G1" s="186"/>
      <c r="H1" s="186"/>
    </row>
    <row r="2" spans="1:8" ht="25.5" customHeight="1">
      <c r="A2" s="192" t="s">
        <v>96</v>
      </c>
      <c r="B2" s="193"/>
      <c r="C2" s="194"/>
      <c r="D2" s="195" t="s">
        <v>97</v>
      </c>
      <c r="E2" s="193"/>
      <c r="F2" s="194"/>
      <c r="G2" s="195" t="s">
        <v>76</v>
      </c>
      <c r="H2" s="196"/>
    </row>
    <row r="3" spans="1:8" ht="25.5" customHeight="1">
      <c r="A3" s="3" t="s">
        <v>98</v>
      </c>
      <c r="B3" s="84" t="s">
        <v>99</v>
      </c>
      <c r="C3" s="4" t="s">
        <v>100</v>
      </c>
      <c r="D3" s="4" t="s">
        <v>101</v>
      </c>
      <c r="E3" s="84" t="s">
        <v>102</v>
      </c>
      <c r="F3" s="4" t="s">
        <v>72</v>
      </c>
      <c r="G3" s="84" t="s">
        <v>102</v>
      </c>
      <c r="H3" s="61" t="s">
        <v>72</v>
      </c>
    </row>
    <row r="4" spans="1:8" ht="25.5" customHeight="1">
      <c r="A4" s="4" t="s">
        <v>83</v>
      </c>
      <c r="B4" s="85">
        <f>'03分類帳'!P4</f>
        <v>938034</v>
      </c>
      <c r="C4" s="162" t="s">
        <v>451</v>
      </c>
      <c r="D4" s="4" t="s">
        <v>152</v>
      </c>
      <c r="E4" s="85">
        <f>'03分類帳'!G27</f>
        <v>68044</v>
      </c>
      <c r="F4" s="86">
        <f>E4/(E13-E8)</f>
        <v>0.24613136362649843</v>
      </c>
      <c r="G4" s="85">
        <f>'03分類帳'!G28</f>
        <v>264050</v>
      </c>
      <c r="H4" s="86">
        <f>G4/(G13-G8)</f>
        <v>0.08189173791294385</v>
      </c>
    </row>
    <row r="5" spans="1:8" ht="25.5" customHeight="1">
      <c r="A5" s="4" t="s">
        <v>85</v>
      </c>
      <c r="B5" s="85">
        <f>'03分類帳'!F31</f>
        <v>670352</v>
      </c>
      <c r="C5" s="184"/>
      <c r="D5" s="4" t="s">
        <v>153</v>
      </c>
      <c r="E5" s="85">
        <f>'03分類帳'!H27</f>
        <v>107840</v>
      </c>
      <c r="F5" s="86">
        <f>E5/(E13-E8)</f>
        <v>0.39008297944685194</v>
      </c>
      <c r="G5" s="85">
        <f>'03分類帳'!H28</f>
        <v>2307947</v>
      </c>
      <c r="H5" s="86">
        <f>G5/(G13-G8)</f>
        <v>0.7157803099449538</v>
      </c>
    </row>
    <row r="6" spans="1:8" ht="29.25" customHeight="1">
      <c r="A6" s="5" t="s">
        <v>87</v>
      </c>
      <c r="B6" s="85">
        <f>'03分類帳'!G31</f>
        <v>84</v>
      </c>
      <c r="C6" s="184"/>
      <c r="D6" s="4" t="s">
        <v>154</v>
      </c>
      <c r="E6" s="85">
        <f>'03分類帳'!I27</f>
        <v>17600</v>
      </c>
      <c r="F6" s="86">
        <f>E6/(E13-E8)</f>
        <v>0.0636633942717414</v>
      </c>
      <c r="G6" s="85">
        <f>'03分類帳'!I28</f>
        <v>118990</v>
      </c>
      <c r="H6" s="86">
        <f>G6/(G13-G8)</f>
        <v>0.036903230048328683</v>
      </c>
    </row>
    <row r="7" spans="1:8" ht="30.75" customHeight="1">
      <c r="A7" s="96" t="s">
        <v>202</v>
      </c>
      <c r="B7" s="85">
        <f>'03分類帳'!H31</f>
        <v>0</v>
      </c>
      <c r="C7" s="184"/>
      <c r="D7" s="4" t="s">
        <v>155</v>
      </c>
      <c r="E7" s="85">
        <f>'03分類帳'!J27</f>
        <v>33520</v>
      </c>
      <c r="F7" s="86">
        <f>E7/(E13-E8)</f>
        <v>0.12124982818118023</v>
      </c>
      <c r="G7" s="85">
        <f>'03分類帳'!J28</f>
        <v>181260</v>
      </c>
      <c r="H7" s="86">
        <f>G7/(G13-G8)</f>
        <v>0.05621547591024504</v>
      </c>
    </row>
    <row r="8" spans="1:8" ht="30.75" customHeight="1">
      <c r="A8" s="96" t="s">
        <v>187</v>
      </c>
      <c r="B8" s="85">
        <f>'03分類帳'!I31</f>
        <v>0</v>
      </c>
      <c r="C8" s="184"/>
      <c r="D8" s="4" t="s">
        <v>156</v>
      </c>
      <c r="E8" s="85">
        <f>'03分類帳'!K27</f>
        <v>108245</v>
      </c>
      <c r="F8" s="86"/>
      <c r="G8" s="85">
        <f>'03分類帳'!K28</f>
        <v>828645</v>
      </c>
      <c r="H8" s="86"/>
    </row>
    <row r="9" spans="1:8" ht="32.25" customHeight="1">
      <c r="A9" s="60" t="s">
        <v>204</v>
      </c>
      <c r="B9" s="85">
        <f>'03分類帳'!J31</f>
        <v>0</v>
      </c>
      <c r="C9" s="184"/>
      <c r="D9" s="4" t="s">
        <v>157</v>
      </c>
      <c r="E9" s="85">
        <f>'03分類帳'!L27</f>
        <v>8648</v>
      </c>
      <c r="F9" s="86">
        <f>E9/(E13-E8)</f>
        <v>0.031281876912614755</v>
      </c>
      <c r="G9" s="85">
        <f>'03分類帳'!L28</f>
        <v>185687</v>
      </c>
      <c r="H9" s="86">
        <f>G9/(G13-G8)</f>
        <v>0.05758845346654348</v>
      </c>
    </row>
    <row r="10" spans="1:8" ht="25.5" customHeight="1">
      <c r="A10" s="4" t="s">
        <v>159</v>
      </c>
      <c r="B10" s="85">
        <f>'03分類帳'!K31</f>
        <v>0</v>
      </c>
      <c r="C10" s="184"/>
      <c r="D10" s="4" t="s">
        <v>158</v>
      </c>
      <c r="E10" s="85">
        <f>'03分類帳'!M27</f>
        <v>2280</v>
      </c>
      <c r="F10" s="86">
        <f>E10/(E13-E8)</f>
        <v>0.008247303348839228</v>
      </c>
      <c r="G10" s="85">
        <f>'03分類帳'!M28</f>
        <v>43070</v>
      </c>
      <c r="H10" s="86">
        <f>G10/(G13-G8)</f>
        <v>0.01335761087638891</v>
      </c>
    </row>
    <row r="11" spans="1:8" ht="24" customHeight="1">
      <c r="A11" s="60"/>
      <c r="B11" s="85">
        <f>'03分類帳'!L31</f>
        <v>0</v>
      </c>
      <c r="C11" s="184"/>
      <c r="D11" s="4" t="s">
        <v>160</v>
      </c>
      <c r="E11" s="85">
        <f>'03分類帳'!N27</f>
        <v>38522</v>
      </c>
      <c r="F11" s="86">
        <f>E11/(E13-E8)</f>
        <v>0.139343254212274</v>
      </c>
      <c r="G11" s="85">
        <f>'03分類帳'!N28</f>
        <v>123375</v>
      </c>
      <c r="H11" s="86">
        <f>G11/(G13-G8)</f>
        <v>0.03826318184059628</v>
      </c>
    </row>
    <row r="12" spans="1:8" ht="20.25" customHeight="1">
      <c r="A12" s="4"/>
      <c r="B12" s="85">
        <f>'03分類帳'!M31</f>
        <v>0</v>
      </c>
      <c r="C12" s="184"/>
      <c r="D12" s="60"/>
      <c r="E12" s="85"/>
      <c r="F12" s="86"/>
      <c r="G12" s="85"/>
      <c r="H12" s="86"/>
    </row>
    <row r="13" spans="1:8" ht="33" customHeight="1">
      <c r="A13" s="3"/>
      <c r="B13" s="85">
        <f>'03分類帳'!N31</f>
        <v>0</v>
      </c>
      <c r="C13" s="184"/>
      <c r="D13" s="4" t="s">
        <v>161</v>
      </c>
      <c r="E13" s="85">
        <f>SUM(E4:E12)</f>
        <v>384699</v>
      </c>
      <c r="F13" s="86">
        <f>(E13-E8)/(E13-E8)</f>
        <v>1</v>
      </c>
      <c r="G13" s="85">
        <f>SUM(G4:G12)</f>
        <v>4053024</v>
      </c>
      <c r="H13" s="86">
        <f>(G13-G8)/(G13-G8)</f>
        <v>1</v>
      </c>
    </row>
    <row r="14" spans="1:8" ht="32.25" customHeight="1">
      <c r="A14" s="3" t="s">
        <v>162</v>
      </c>
      <c r="B14" s="85">
        <f>SUM(B5:B13)</f>
        <v>670436</v>
      </c>
      <c r="C14" s="184"/>
      <c r="D14" s="4" t="s">
        <v>163</v>
      </c>
      <c r="E14" s="85">
        <f>'03分類帳'!P28</f>
        <v>1223771</v>
      </c>
      <c r="F14" s="86"/>
      <c r="G14" s="85">
        <f>E14</f>
        <v>1223771</v>
      </c>
      <c r="H14" s="86"/>
    </row>
    <row r="15" spans="1:8" ht="33" customHeight="1">
      <c r="A15" s="3" t="s">
        <v>164</v>
      </c>
      <c r="B15" s="85">
        <f>B14+B4</f>
        <v>1608470</v>
      </c>
      <c r="C15" s="185"/>
      <c r="D15" s="4" t="s">
        <v>164</v>
      </c>
      <c r="E15" s="85">
        <f>E13+E14</f>
        <v>1608470</v>
      </c>
      <c r="F15" s="87">
        <f>SUM(F4:F11)</f>
        <v>1</v>
      </c>
      <c r="G15" s="85">
        <f>G13+G14</f>
        <v>5276795</v>
      </c>
      <c r="H15" s="87">
        <f>SUM(H4:H11)</f>
        <v>1</v>
      </c>
    </row>
    <row r="16" spans="1:8" ht="66.75" customHeight="1" thickBot="1">
      <c r="A16" s="88" t="s">
        <v>165</v>
      </c>
      <c r="B16" s="188" t="s">
        <v>446</v>
      </c>
      <c r="C16" s="189"/>
      <c r="D16" s="189"/>
      <c r="E16" s="189"/>
      <c r="F16" s="189"/>
      <c r="G16" s="189"/>
      <c r="H16" s="190"/>
    </row>
    <row r="17" spans="1:8" ht="27" customHeight="1">
      <c r="A17" s="191" t="s">
        <v>167</v>
      </c>
      <c r="B17" s="191"/>
      <c r="C17" s="191"/>
      <c r="D17" s="191"/>
      <c r="E17" s="191"/>
      <c r="F17" s="191"/>
      <c r="G17" s="191"/>
      <c r="H17" s="191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3" topLeftCell="BM13" activePane="bottomLeft" state="frozen"/>
      <selection pane="topLeft" activeCell="A1" sqref="A1"/>
      <selection pane="bottomLeft" activeCell="F9" sqref="F9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10.50390625" style="29" customWidth="1"/>
    <col min="7" max="7" width="9.125" style="29" customWidth="1"/>
    <col min="8" max="8" width="10.625" style="29" customWidth="1"/>
    <col min="9" max="11" width="8.625" style="29" customWidth="1"/>
    <col min="12" max="12" width="9.50390625" style="29" customWidth="1"/>
    <col min="13" max="13" width="8.875" style="29" customWidth="1"/>
    <col min="14" max="14" width="8.625" style="29" customWidth="1"/>
    <col min="15" max="15" width="10.00390625" style="29" customWidth="1"/>
    <col min="16" max="16" width="11.50390625" style="29" customWidth="1"/>
    <col min="17" max="17" width="6.50390625" style="29" customWidth="1"/>
    <col min="18" max="16384" width="8.875" style="29" customWidth="1"/>
  </cols>
  <sheetData>
    <row r="1" spans="1:16" ht="33" customHeight="1">
      <c r="A1" s="155" t="str">
        <f>'03分類帳'!A1:I1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431</v>
      </c>
      <c r="K1" s="153"/>
      <c r="L1" s="153"/>
      <c r="M1" s="153"/>
      <c r="N1" s="153"/>
      <c r="O1" s="153"/>
      <c r="P1" s="154"/>
    </row>
    <row r="2" spans="1:16" s="30" customFormat="1" ht="16.5">
      <c r="A2" s="197" t="str">
        <f>'01分類帳'!A2:B2</f>
        <v>104年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4</v>
      </c>
      <c r="B4" s="2">
        <v>1</v>
      </c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'03分類帳'!P28</f>
        <v>1223771</v>
      </c>
    </row>
    <row r="5" spans="1:16" s="31" customFormat="1" ht="19.5" customHeight="1">
      <c r="A5" s="2">
        <v>4</v>
      </c>
      <c r="B5" s="2">
        <v>2</v>
      </c>
      <c r="C5" s="1" t="s">
        <v>15</v>
      </c>
      <c r="D5" s="1">
        <v>401</v>
      </c>
      <c r="E5" s="24" t="s">
        <v>234</v>
      </c>
      <c r="F5" s="1">
        <v>49600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9">SUM(G5:N5)</f>
        <v>0</v>
      </c>
      <c r="P5" s="1">
        <f aca="true" t="shared" si="1" ref="P5:P27">P4+F5-O5</f>
        <v>1273371</v>
      </c>
    </row>
    <row r="6" spans="1:16" s="31" customFormat="1" ht="16.5">
      <c r="A6" s="2">
        <v>4</v>
      </c>
      <c r="B6" s="2">
        <v>14</v>
      </c>
      <c r="C6" s="1" t="s">
        <v>15</v>
      </c>
      <c r="D6" s="1">
        <f>D5+1</f>
        <v>402</v>
      </c>
      <c r="E6" s="118" t="s">
        <v>447</v>
      </c>
      <c r="F6" s="1">
        <v>619544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1892915</v>
      </c>
    </row>
    <row r="7" spans="1:16" s="31" customFormat="1" ht="19.5" customHeight="1">
      <c r="A7" s="2">
        <v>4</v>
      </c>
      <c r="B7" s="2">
        <v>13</v>
      </c>
      <c r="C7" s="1" t="s">
        <v>16</v>
      </c>
      <c r="D7" s="1">
        <v>401</v>
      </c>
      <c r="E7" s="25" t="s">
        <v>432</v>
      </c>
      <c r="F7" s="1">
        <v>-300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1892615</v>
      </c>
    </row>
    <row r="8" spans="1:16" s="31" customFormat="1" ht="19.5" customHeight="1">
      <c r="A8" s="2">
        <v>4</v>
      </c>
      <c r="B8" s="2">
        <v>13</v>
      </c>
      <c r="C8" s="1" t="s">
        <v>16</v>
      </c>
      <c r="D8" s="1">
        <v>402</v>
      </c>
      <c r="E8" s="25" t="s">
        <v>433</v>
      </c>
      <c r="F8" s="1"/>
      <c r="G8" s="1"/>
      <c r="H8" s="1"/>
      <c r="I8" s="1"/>
      <c r="J8" s="1"/>
      <c r="K8" s="1"/>
      <c r="L8" s="1">
        <v>1289</v>
      </c>
      <c r="M8" s="1"/>
      <c r="N8" s="1"/>
      <c r="O8" s="1">
        <f t="shared" si="0"/>
        <v>1289</v>
      </c>
      <c r="P8" s="1">
        <f t="shared" si="1"/>
        <v>1891326</v>
      </c>
    </row>
    <row r="9" spans="1:16" s="31" customFormat="1" ht="19.5" customHeight="1">
      <c r="A9" s="2">
        <v>4</v>
      </c>
      <c r="B9" s="2">
        <v>13</v>
      </c>
      <c r="C9" s="1" t="s">
        <v>16</v>
      </c>
      <c r="D9" s="1">
        <v>403</v>
      </c>
      <c r="E9" s="25" t="s">
        <v>434</v>
      </c>
      <c r="F9" s="1"/>
      <c r="G9" s="1"/>
      <c r="H9" s="1"/>
      <c r="I9" s="1"/>
      <c r="J9" s="1"/>
      <c r="K9" s="1"/>
      <c r="L9" s="1"/>
      <c r="M9" s="1"/>
      <c r="N9" s="1">
        <v>6610</v>
      </c>
      <c r="O9" s="1">
        <f t="shared" si="0"/>
        <v>6610</v>
      </c>
      <c r="P9" s="1">
        <f t="shared" si="1"/>
        <v>1884716</v>
      </c>
    </row>
    <row r="10" spans="1:16" s="31" customFormat="1" ht="19.5" customHeight="1">
      <c r="A10" s="2">
        <v>4</v>
      </c>
      <c r="B10" s="2">
        <v>13</v>
      </c>
      <c r="C10" s="1" t="s">
        <v>16</v>
      </c>
      <c r="D10" s="1">
        <v>404</v>
      </c>
      <c r="E10" s="25" t="s">
        <v>404</v>
      </c>
      <c r="F10" s="1"/>
      <c r="G10" s="1">
        <v>2450</v>
      </c>
      <c r="H10" s="1"/>
      <c r="I10" s="1"/>
      <c r="J10" s="1"/>
      <c r="K10" s="1"/>
      <c r="L10" s="1"/>
      <c r="M10" s="1"/>
      <c r="N10" s="1"/>
      <c r="O10" s="1">
        <f t="shared" si="0"/>
        <v>2450</v>
      </c>
      <c r="P10" s="1">
        <f t="shared" si="1"/>
        <v>1882266</v>
      </c>
    </row>
    <row r="11" spans="1:16" s="31" customFormat="1" ht="19.5" customHeight="1">
      <c r="A11" s="2">
        <v>4</v>
      </c>
      <c r="B11" s="2">
        <v>13</v>
      </c>
      <c r="C11" s="1" t="s">
        <v>16</v>
      </c>
      <c r="D11" s="1">
        <v>405</v>
      </c>
      <c r="E11" s="25" t="s">
        <v>210</v>
      </c>
      <c r="F11" s="1"/>
      <c r="G11" s="1"/>
      <c r="H11" s="1"/>
      <c r="I11" s="1">
        <v>17600</v>
      </c>
      <c r="J11" s="1"/>
      <c r="K11" s="1"/>
      <c r="L11" s="1"/>
      <c r="M11" s="1"/>
      <c r="N11" s="1"/>
      <c r="O11" s="1">
        <f t="shared" si="0"/>
        <v>17600</v>
      </c>
      <c r="P11" s="1">
        <f t="shared" si="1"/>
        <v>1864666</v>
      </c>
    </row>
    <row r="12" spans="1:16" s="31" customFormat="1" ht="19.5" customHeight="1">
      <c r="A12" s="2">
        <v>4</v>
      </c>
      <c r="B12" s="2">
        <v>13</v>
      </c>
      <c r="C12" s="1" t="s">
        <v>16</v>
      </c>
      <c r="D12" s="1">
        <v>406</v>
      </c>
      <c r="E12" s="25" t="s">
        <v>435</v>
      </c>
      <c r="F12" s="1"/>
      <c r="G12" s="1"/>
      <c r="H12" s="1"/>
      <c r="I12" s="1"/>
      <c r="J12" s="1">
        <v>21580</v>
      </c>
      <c r="K12" s="1"/>
      <c r="L12" s="1"/>
      <c r="M12" s="1"/>
      <c r="N12" s="1"/>
      <c r="O12" s="1">
        <f t="shared" si="0"/>
        <v>21580</v>
      </c>
      <c r="P12" s="1">
        <f t="shared" si="1"/>
        <v>1843086</v>
      </c>
    </row>
    <row r="13" spans="1:16" s="31" customFormat="1" ht="19.5" customHeight="1">
      <c r="A13" s="2">
        <v>4</v>
      </c>
      <c r="B13" s="2">
        <v>13</v>
      </c>
      <c r="C13" s="1" t="s">
        <v>16</v>
      </c>
      <c r="D13" s="1">
        <v>407</v>
      </c>
      <c r="E13" s="25" t="s">
        <v>209</v>
      </c>
      <c r="F13" s="1"/>
      <c r="G13" s="1">
        <v>3100</v>
      </c>
      <c r="H13" s="1"/>
      <c r="I13" s="1"/>
      <c r="J13" s="1"/>
      <c r="K13" s="1"/>
      <c r="L13" s="1"/>
      <c r="M13" s="1"/>
      <c r="N13" s="1"/>
      <c r="O13" s="1">
        <f t="shared" si="0"/>
        <v>3100</v>
      </c>
      <c r="P13" s="1">
        <f t="shared" si="1"/>
        <v>1839986</v>
      </c>
    </row>
    <row r="14" spans="1:16" s="31" customFormat="1" ht="19.5" customHeight="1">
      <c r="A14" s="2">
        <v>4</v>
      </c>
      <c r="B14" s="2">
        <v>13</v>
      </c>
      <c r="C14" s="1" t="s">
        <v>16</v>
      </c>
      <c r="D14" s="1">
        <v>408</v>
      </c>
      <c r="E14" s="25" t="s">
        <v>233</v>
      </c>
      <c r="F14" s="1"/>
      <c r="G14" s="1"/>
      <c r="H14" s="1"/>
      <c r="I14" s="1"/>
      <c r="J14" s="1"/>
      <c r="K14" s="1"/>
      <c r="L14" s="1">
        <v>18080</v>
      </c>
      <c r="M14" s="1"/>
      <c r="N14" s="1"/>
      <c r="O14" s="1">
        <f t="shared" si="0"/>
        <v>18080</v>
      </c>
      <c r="P14" s="1">
        <f t="shared" si="1"/>
        <v>1821906</v>
      </c>
    </row>
    <row r="15" spans="1:16" s="31" customFormat="1" ht="19.5" customHeight="1">
      <c r="A15" s="2">
        <v>4</v>
      </c>
      <c r="B15" s="2">
        <v>13</v>
      </c>
      <c r="C15" s="1" t="s">
        <v>16</v>
      </c>
      <c r="D15" s="1">
        <v>409</v>
      </c>
      <c r="E15" s="25" t="s">
        <v>436</v>
      </c>
      <c r="F15" s="1"/>
      <c r="G15" s="1"/>
      <c r="H15" s="1"/>
      <c r="I15" s="1"/>
      <c r="J15" s="1"/>
      <c r="K15" s="1"/>
      <c r="L15" s="1"/>
      <c r="M15" s="1">
        <v>15370</v>
      </c>
      <c r="N15" s="1"/>
      <c r="O15" s="1">
        <f t="shared" si="0"/>
        <v>15370</v>
      </c>
      <c r="P15" s="1">
        <f t="shared" si="1"/>
        <v>1806536</v>
      </c>
    </row>
    <row r="16" spans="1:16" s="31" customFormat="1" ht="19.5" customHeight="1">
      <c r="A16" s="2">
        <v>4</v>
      </c>
      <c r="B16" s="2">
        <v>13</v>
      </c>
      <c r="C16" s="1" t="s">
        <v>16</v>
      </c>
      <c r="D16" s="1">
        <v>410</v>
      </c>
      <c r="E16" s="25" t="s">
        <v>437</v>
      </c>
      <c r="F16" s="1"/>
      <c r="G16" s="1"/>
      <c r="H16" s="1">
        <v>11640</v>
      </c>
      <c r="I16" s="1"/>
      <c r="J16" s="1"/>
      <c r="K16" s="1"/>
      <c r="L16" s="1"/>
      <c r="M16" s="1"/>
      <c r="N16" s="1"/>
      <c r="O16" s="1">
        <f t="shared" si="0"/>
        <v>11640</v>
      </c>
      <c r="P16" s="1">
        <f t="shared" si="1"/>
        <v>1794896</v>
      </c>
    </row>
    <row r="17" spans="1:16" s="31" customFormat="1" ht="19.5" customHeight="1">
      <c r="A17" s="2">
        <v>4</v>
      </c>
      <c r="B17" s="2">
        <v>13</v>
      </c>
      <c r="C17" s="1" t="s">
        <v>16</v>
      </c>
      <c r="D17" s="1">
        <v>411</v>
      </c>
      <c r="E17" s="25" t="s">
        <v>438</v>
      </c>
      <c r="F17" s="1"/>
      <c r="G17" s="1"/>
      <c r="H17" s="1">
        <v>201841</v>
      </c>
      <c r="I17" s="1"/>
      <c r="J17" s="1"/>
      <c r="K17" s="1"/>
      <c r="L17" s="1"/>
      <c r="M17" s="1"/>
      <c r="N17" s="1"/>
      <c r="O17" s="1">
        <f t="shared" si="0"/>
        <v>201841</v>
      </c>
      <c r="P17" s="1">
        <f t="shared" si="1"/>
        <v>1593055</v>
      </c>
    </row>
    <row r="18" spans="1:16" s="31" customFormat="1" ht="19.5" customHeight="1">
      <c r="A18" s="2">
        <v>4</v>
      </c>
      <c r="B18" s="2">
        <v>13</v>
      </c>
      <c r="C18" s="1" t="s">
        <v>16</v>
      </c>
      <c r="D18" s="1">
        <v>412</v>
      </c>
      <c r="E18" s="25" t="s">
        <v>439</v>
      </c>
      <c r="F18" s="1"/>
      <c r="G18" s="1"/>
      <c r="H18" s="1">
        <v>2190</v>
      </c>
      <c r="I18" s="1"/>
      <c r="J18" s="1"/>
      <c r="K18" s="1"/>
      <c r="L18" s="1"/>
      <c r="M18" s="1"/>
      <c r="N18" s="1"/>
      <c r="O18" s="1">
        <f t="shared" si="0"/>
        <v>2190</v>
      </c>
      <c r="P18" s="1">
        <f t="shared" si="1"/>
        <v>1590865</v>
      </c>
    </row>
    <row r="19" spans="1:16" s="31" customFormat="1" ht="19.5" customHeight="1">
      <c r="A19" s="2">
        <v>4</v>
      </c>
      <c r="B19" s="2">
        <v>13</v>
      </c>
      <c r="C19" s="1" t="s">
        <v>16</v>
      </c>
      <c r="D19" s="1">
        <v>413</v>
      </c>
      <c r="E19" s="25" t="s">
        <v>440</v>
      </c>
      <c r="F19" s="1"/>
      <c r="G19" s="1"/>
      <c r="H19" s="1">
        <v>203490</v>
      </c>
      <c r="I19" s="1"/>
      <c r="J19" s="1"/>
      <c r="K19" s="1"/>
      <c r="L19" s="1"/>
      <c r="M19" s="1"/>
      <c r="N19" s="1"/>
      <c r="O19" s="1">
        <f t="shared" si="0"/>
        <v>203490</v>
      </c>
      <c r="P19" s="1">
        <f t="shared" si="1"/>
        <v>1387375</v>
      </c>
    </row>
    <row r="20" spans="1:16" s="31" customFormat="1" ht="19.5" customHeight="1">
      <c r="A20" s="2">
        <v>4</v>
      </c>
      <c r="B20" s="2">
        <v>13</v>
      </c>
      <c r="C20" s="1" t="s">
        <v>16</v>
      </c>
      <c r="D20" s="1">
        <v>414</v>
      </c>
      <c r="E20" s="118" t="s">
        <v>441</v>
      </c>
      <c r="F20" s="1"/>
      <c r="G20" s="1"/>
      <c r="H20" s="1">
        <v>9040</v>
      </c>
      <c r="I20" s="1"/>
      <c r="J20" s="1"/>
      <c r="K20" s="1"/>
      <c r="L20" s="1"/>
      <c r="M20" s="1"/>
      <c r="N20" s="1"/>
      <c r="O20" s="1">
        <f t="shared" si="0"/>
        <v>9040</v>
      </c>
      <c r="P20" s="1">
        <f t="shared" si="1"/>
        <v>1378335</v>
      </c>
    </row>
    <row r="21" spans="1:16" s="31" customFormat="1" ht="16.5">
      <c r="A21" s="2">
        <v>4</v>
      </c>
      <c r="B21" s="2">
        <v>13</v>
      </c>
      <c r="C21" s="1" t="s">
        <v>16</v>
      </c>
      <c r="D21" s="1">
        <v>415</v>
      </c>
      <c r="E21" s="118" t="s">
        <v>442</v>
      </c>
      <c r="F21" s="1"/>
      <c r="G21" s="1"/>
      <c r="H21" s="1">
        <v>162792</v>
      </c>
      <c r="I21" s="1"/>
      <c r="J21" s="1"/>
      <c r="K21" s="1"/>
      <c r="L21" s="1"/>
      <c r="M21" s="1"/>
      <c r="N21" s="1"/>
      <c r="O21" s="1">
        <f t="shared" si="0"/>
        <v>162792</v>
      </c>
      <c r="P21" s="1">
        <f t="shared" si="1"/>
        <v>1215543</v>
      </c>
    </row>
    <row r="22" spans="1:16" s="31" customFormat="1" ht="16.5">
      <c r="A22" s="2">
        <v>4</v>
      </c>
      <c r="B22" s="2">
        <v>28</v>
      </c>
      <c r="C22" s="1" t="s">
        <v>16</v>
      </c>
      <c r="D22" s="1">
        <f aca="true" t="shared" si="2" ref="D22:D27">D21+1</f>
        <v>416</v>
      </c>
      <c r="E22" s="118" t="s">
        <v>443</v>
      </c>
      <c r="F22" s="1">
        <v>-4540</v>
      </c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1211003</v>
      </c>
    </row>
    <row r="23" spans="1:16" s="31" customFormat="1" ht="16.5">
      <c r="A23" s="2">
        <v>4</v>
      </c>
      <c r="B23" s="2">
        <v>28</v>
      </c>
      <c r="C23" s="1" t="s">
        <v>16</v>
      </c>
      <c r="D23" s="1">
        <f t="shared" si="2"/>
        <v>417</v>
      </c>
      <c r="E23" s="118" t="s">
        <v>401</v>
      </c>
      <c r="F23" s="1"/>
      <c r="G23" s="1"/>
      <c r="H23" s="1"/>
      <c r="I23" s="1"/>
      <c r="J23" s="1"/>
      <c r="K23" s="1"/>
      <c r="L23" s="1">
        <v>18560</v>
      </c>
      <c r="M23" s="1"/>
      <c r="N23" s="1"/>
      <c r="O23" s="1">
        <f t="shared" si="0"/>
        <v>18560</v>
      </c>
      <c r="P23" s="1">
        <f t="shared" si="1"/>
        <v>1192443</v>
      </c>
    </row>
    <row r="24" spans="1:16" s="31" customFormat="1" ht="16.5">
      <c r="A24" s="2">
        <v>4</v>
      </c>
      <c r="B24" s="2">
        <v>28</v>
      </c>
      <c r="C24" s="1" t="s">
        <v>16</v>
      </c>
      <c r="D24" s="1">
        <f t="shared" si="2"/>
        <v>418</v>
      </c>
      <c r="E24" s="118" t="s">
        <v>444</v>
      </c>
      <c r="F24" s="1"/>
      <c r="G24" s="1">
        <v>3100</v>
      </c>
      <c r="H24" s="1"/>
      <c r="I24" s="1"/>
      <c r="J24" s="1"/>
      <c r="K24" s="1"/>
      <c r="L24" s="1"/>
      <c r="M24" s="1"/>
      <c r="N24" s="1"/>
      <c r="O24" s="1">
        <f t="shared" si="0"/>
        <v>3100</v>
      </c>
      <c r="P24" s="1">
        <f t="shared" si="1"/>
        <v>1189343</v>
      </c>
    </row>
    <row r="25" spans="1:16" s="31" customFormat="1" ht="19.5" customHeight="1">
      <c r="A25" s="2">
        <v>4</v>
      </c>
      <c r="B25" s="2">
        <v>28</v>
      </c>
      <c r="C25" s="1" t="s">
        <v>16</v>
      </c>
      <c r="D25" s="1">
        <f t="shared" si="2"/>
        <v>419</v>
      </c>
      <c r="E25" s="25" t="s">
        <v>232</v>
      </c>
      <c r="F25" s="1"/>
      <c r="G25" s="1"/>
      <c r="H25" s="1"/>
      <c r="I25" s="1"/>
      <c r="J25" s="1"/>
      <c r="K25" s="1">
        <v>81302</v>
      </c>
      <c r="L25" s="1"/>
      <c r="M25" s="1"/>
      <c r="N25" s="1"/>
      <c r="O25" s="1">
        <f t="shared" si="0"/>
        <v>81302</v>
      </c>
      <c r="P25" s="1">
        <f t="shared" si="1"/>
        <v>1108041</v>
      </c>
    </row>
    <row r="26" spans="1:16" s="31" customFormat="1" ht="19.5" customHeight="1">
      <c r="A26" s="2">
        <v>4</v>
      </c>
      <c r="B26" s="2">
        <v>28</v>
      </c>
      <c r="C26" s="1" t="s">
        <v>16</v>
      </c>
      <c r="D26" s="1">
        <f t="shared" si="2"/>
        <v>420</v>
      </c>
      <c r="E26" s="25" t="s">
        <v>231</v>
      </c>
      <c r="F26" s="1"/>
      <c r="G26" s="1"/>
      <c r="H26" s="1"/>
      <c r="I26" s="1"/>
      <c r="J26" s="1"/>
      <c r="K26" s="1">
        <v>26943</v>
      </c>
      <c r="L26" s="1"/>
      <c r="M26" s="1"/>
      <c r="N26" s="1"/>
      <c r="O26" s="1">
        <f t="shared" si="0"/>
        <v>26943</v>
      </c>
      <c r="P26" s="1">
        <f t="shared" si="1"/>
        <v>1081098</v>
      </c>
    </row>
    <row r="27" spans="1:16" s="31" customFormat="1" ht="19.5" customHeight="1">
      <c r="A27" s="2">
        <v>4</v>
      </c>
      <c r="B27" s="2">
        <v>28</v>
      </c>
      <c r="C27" s="1" t="s">
        <v>16</v>
      </c>
      <c r="D27" s="1">
        <f t="shared" si="2"/>
        <v>421</v>
      </c>
      <c r="E27" s="25" t="s">
        <v>445</v>
      </c>
      <c r="F27" s="1"/>
      <c r="G27" s="1">
        <v>31590</v>
      </c>
      <c r="H27" s="1"/>
      <c r="I27" s="1"/>
      <c r="J27" s="1"/>
      <c r="K27" s="1"/>
      <c r="L27" s="1"/>
      <c r="M27" s="1"/>
      <c r="N27" s="1"/>
      <c r="O27" s="1">
        <f t="shared" si="0"/>
        <v>31590</v>
      </c>
      <c r="P27" s="1">
        <f t="shared" si="1"/>
        <v>1049508</v>
      </c>
    </row>
    <row r="28" spans="1:16" s="32" customFormat="1" ht="19.5" customHeight="1">
      <c r="A28" s="33"/>
      <c r="B28" s="33"/>
      <c r="C28" s="34"/>
      <c r="D28" s="15"/>
      <c r="E28" s="14" t="s">
        <v>32</v>
      </c>
      <c r="F28" s="15">
        <f aca="true" t="shared" si="3" ref="F28:N28">SUM(F5:F27)</f>
        <v>664304</v>
      </c>
      <c r="G28" s="15">
        <f t="shared" si="3"/>
        <v>40240</v>
      </c>
      <c r="H28" s="15">
        <f t="shared" si="3"/>
        <v>590993</v>
      </c>
      <c r="I28" s="15">
        <f t="shared" si="3"/>
        <v>17600</v>
      </c>
      <c r="J28" s="15">
        <f t="shared" si="3"/>
        <v>21580</v>
      </c>
      <c r="K28" s="15">
        <f t="shared" si="3"/>
        <v>108245</v>
      </c>
      <c r="L28" s="15">
        <f t="shared" si="3"/>
        <v>37929</v>
      </c>
      <c r="M28" s="15">
        <f t="shared" si="3"/>
        <v>15370</v>
      </c>
      <c r="N28" s="15">
        <f t="shared" si="3"/>
        <v>6610</v>
      </c>
      <c r="O28" s="15">
        <f t="shared" si="0"/>
        <v>838567</v>
      </c>
      <c r="P28" s="1">
        <f>F28-O28</f>
        <v>-174263</v>
      </c>
    </row>
    <row r="29" spans="1:16" s="32" customFormat="1" ht="26.25" customHeight="1">
      <c r="A29" s="33"/>
      <c r="B29" s="33"/>
      <c r="C29" s="34"/>
      <c r="D29" s="15"/>
      <c r="E29" s="14" t="s">
        <v>33</v>
      </c>
      <c r="F29" s="15">
        <f>'03分類帳'!F28+'04分類帳'!F28</f>
        <v>5941099</v>
      </c>
      <c r="G29" s="15">
        <f>'03分類帳'!G28+'04分類帳'!G28</f>
        <v>304290</v>
      </c>
      <c r="H29" s="15">
        <f>'03分類帳'!H28+'04分類帳'!H28</f>
        <v>2898940</v>
      </c>
      <c r="I29" s="15">
        <f>'03分類帳'!I28+'04分類帳'!I28</f>
        <v>136590</v>
      </c>
      <c r="J29" s="15">
        <f>'03分類帳'!J28+'04分類帳'!J28</f>
        <v>202840</v>
      </c>
      <c r="K29" s="15">
        <f>'03分類帳'!K28+'04分類帳'!K28</f>
        <v>936890</v>
      </c>
      <c r="L29" s="15">
        <f>'03分類帳'!L28+'04分類帳'!L28</f>
        <v>223616</v>
      </c>
      <c r="M29" s="15">
        <f>'03分類帳'!M28+'04分類帳'!M28</f>
        <v>58440</v>
      </c>
      <c r="N29" s="15">
        <f>'03分類帳'!N28+'04分類帳'!N28</f>
        <v>129985</v>
      </c>
      <c r="O29" s="15">
        <f t="shared" si="0"/>
        <v>4891591</v>
      </c>
      <c r="P29" s="15">
        <f>F29-O29</f>
        <v>1049508</v>
      </c>
    </row>
    <row r="30" spans="1:16" ht="42.7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s="30" customFormat="1" ht="63.75" customHeight="1">
      <c r="A31" s="36"/>
      <c r="B31" s="36"/>
      <c r="C31" s="36"/>
      <c r="D31" s="36"/>
      <c r="E31" s="60" t="s">
        <v>189</v>
      </c>
      <c r="F31" s="5" t="s">
        <v>43</v>
      </c>
      <c r="G31" s="5" t="s">
        <v>87</v>
      </c>
      <c r="H31" s="5" t="s">
        <v>202</v>
      </c>
      <c r="I31" s="5" t="s">
        <v>188</v>
      </c>
      <c r="J31" s="5" t="s">
        <v>204</v>
      </c>
      <c r="K31" s="5" t="s">
        <v>46</v>
      </c>
      <c r="L31" s="5"/>
      <c r="M31" s="5"/>
      <c r="N31" s="5"/>
      <c r="O31" s="157" t="s">
        <v>184</v>
      </c>
      <c r="P31" s="158"/>
    </row>
    <row r="32" spans="1:16" ht="34.5" customHeight="1">
      <c r="A32" s="35"/>
      <c r="B32" s="35"/>
      <c r="C32" s="35"/>
      <c r="D32" s="35"/>
      <c r="E32" s="26"/>
      <c r="F32" s="93">
        <f>F5+F6+F7+F22-620</f>
        <v>663684</v>
      </c>
      <c r="G32" s="93">
        <v>620</v>
      </c>
      <c r="H32" s="93"/>
      <c r="I32" s="27"/>
      <c r="J32" s="28"/>
      <c r="K32" s="27"/>
      <c r="L32" s="27"/>
      <c r="M32" s="94"/>
      <c r="N32" s="94"/>
      <c r="O32" s="159">
        <f>SUM(F32:N32)</f>
        <v>664304</v>
      </c>
      <c r="P32" s="160"/>
    </row>
  </sheetData>
  <mergeCells count="9">
    <mergeCell ref="J1:P1"/>
    <mergeCell ref="A1:I1"/>
    <mergeCell ref="O31:P31"/>
    <mergeCell ref="O32:P3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3"/>
  <headerFooter alignWithMargins="0">
    <oddFooter>&amp;C第 &amp;P 頁，共 &amp;N 頁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'03結算'!A1:C1</f>
        <v>   嘉義縣太保市南新國民小學</v>
      </c>
      <c r="B1" s="169"/>
      <c r="C1" s="169"/>
      <c r="D1" s="168" t="s">
        <v>448</v>
      </c>
      <c r="E1" s="168"/>
      <c r="F1" s="168"/>
      <c r="G1" s="168"/>
      <c r="H1" s="168"/>
    </row>
    <row r="2" spans="1:8" ht="25.5" customHeight="1">
      <c r="A2" s="161" t="s">
        <v>116</v>
      </c>
      <c r="B2" s="161"/>
      <c r="C2" s="161"/>
      <c r="D2" s="161" t="s">
        <v>117</v>
      </c>
      <c r="E2" s="161"/>
      <c r="F2" s="161"/>
      <c r="G2" s="161" t="s">
        <v>76</v>
      </c>
      <c r="H2" s="161"/>
    </row>
    <row r="3" spans="1:8" ht="25.5" customHeight="1">
      <c r="A3" s="4" t="s">
        <v>118</v>
      </c>
      <c r="B3" s="84" t="s">
        <v>119</v>
      </c>
      <c r="C3" s="4" t="s">
        <v>120</v>
      </c>
      <c r="D3" s="4" t="s">
        <v>121</v>
      </c>
      <c r="E3" s="84" t="s">
        <v>122</v>
      </c>
      <c r="F3" s="4" t="s">
        <v>123</v>
      </c>
      <c r="G3" s="84" t="s">
        <v>122</v>
      </c>
      <c r="H3" s="4" t="s">
        <v>123</v>
      </c>
    </row>
    <row r="4" spans="1:8" ht="25.5" customHeight="1">
      <c r="A4" s="4" t="s">
        <v>83</v>
      </c>
      <c r="B4" s="85">
        <f>'04分類帳'!P4</f>
        <v>1223771</v>
      </c>
      <c r="C4" s="198" t="s">
        <v>462</v>
      </c>
      <c r="D4" s="4" t="s">
        <v>152</v>
      </c>
      <c r="E4" s="85">
        <f>'04分類帳'!G28</f>
        <v>40240</v>
      </c>
      <c r="F4" s="86">
        <f>E4/(E13-E8)</f>
        <v>0.05509898373594113</v>
      </c>
      <c r="G4" s="85">
        <f>'04分類帳'!G29</f>
        <v>304290</v>
      </c>
      <c r="H4" s="86">
        <f>G4/(G13-G8)</f>
        <v>0.07694387009283382</v>
      </c>
    </row>
    <row r="5" spans="1:8" ht="25.5" customHeight="1">
      <c r="A5" s="4" t="s">
        <v>85</v>
      </c>
      <c r="B5" s="85">
        <f>'04分類帳'!F32</f>
        <v>663684</v>
      </c>
      <c r="C5" s="175"/>
      <c r="D5" s="4" t="s">
        <v>153</v>
      </c>
      <c r="E5" s="85">
        <f>'04分類帳'!H28</f>
        <v>590993</v>
      </c>
      <c r="F5" s="86">
        <f>E5/(E13-E8)</f>
        <v>0.8092225073323821</v>
      </c>
      <c r="G5" s="85">
        <f>'04分類帳'!H29</f>
        <v>2898940</v>
      </c>
      <c r="H5" s="86">
        <f>G5/(G13-G8)</f>
        <v>0.733036454589108</v>
      </c>
    </row>
    <row r="6" spans="1:8" ht="29.25" customHeight="1">
      <c r="A6" s="5" t="s">
        <v>87</v>
      </c>
      <c r="B6" s="85">
        <f>'04分類帳'!G32</f>
        <v>620</v>
      </c>
      <c r="C6" s="175"/>
      <c r="D6" s="4" t="s">
        <v>154</v>
      </c>
      <c r="E6" s="85">
        <f>'04分類帳'!I28</f>
        <v>17600</v>
      </c>
      <c r="F6" s="86">
        <f>E6/(E13-E8)</f>
        <v>0.024098959089278428</v>
      </c>
      <c r="G6" s="85">
        <f>'04分類帳'!I29</f>
        <v>136590</v>
      </c>
      <c r="H6" s="86">
        <f>G6/(G13-G8)</f>
        <v>0.03453864148010178</v>
      </c>
    </row>
    <row r="7" spans="1:8" ht="30.75" customHeight="1">
      <c r="A7" s="96" t="s">
        <v>235</v>
      </c>
      <c r="B7" s="85">
        <f>'04分類帳'!H32</f>
        <v>0</v>
      </c>
      <c r="C7" s="175"/>
      <c r="D7" s="4" t="s">
        <v>155</v>
      </c>
      <c r="E7" s="85">
        <f>'04分類帳'!J28</f>
        <v>21580</v>
      </c>
      <c r="F7" s="86">
        <f>E7/(E13-E8)</f>
        <v>0.029548610065149344</v>
      </c>
      <c r="G7" s="85">
        <f>'04分類帳'!J29</f>
        <v>202840</v>
      </c>
      <c r="H7" s="86">
        <f>G7/(G13-G8)</f>
        <v>0.05129085612287756</v>
      </c>
    </row>
    <row r="8" spans="1:8" ht="33" customHeight="1">
      <c r="A8" s="96" t="s">
        <v>187</v>
      </c>
      <c r="B8" s="85">
        <f>'04分類帳'!I32</f>
        <v>0</v>
      </c>
      <c r="C8" s="175"/>
      <c r="D8" s="4" t="s">
        <v>156</v>
      </c>
      <c r="E8" s="85">
        <f>'04分類帳'!K28</f>
        <v>108245</v>
      </c>
      <c r="F8" s="86"/>
      <c r="G8" s="85">
        <f>'04分類帳'!K29</f>
        <v>936890</v>
      </c>
      <c r="H8" s="86"/>
    </row>
    <row r="9" spans="1:8" ht="33" customHeight="1">
      <c r="A9" s="60" t="s">
        <v>204</v>
      </c>
      <c r="B9" s="85">
        <f>'04分類帳'!J32</f>
        <v>0</v>
      </c>
      <c r="C9" s="175"/>
      <c r="D9" s="4" t="s">
        <v>157</v>
      </c>
      <c r="E9" s="85">
        <f>'04分類帳'!L28</f>
        <v>37929</v>
      </c>
      <c r="F9" s="86">
        <f>E9/(E13-E8)</f>
        <v>0.05193462609643418</v>
      </c>
      <c r="G9" s="85">
        <f>'04分類帳'!L29</f>
        <v>223616</v>
      </c>
      <c r="H9" s="86">
        <f>G9/(G13-G8)</f>
        <v>0.05654435063485204</v>
      </c>
    </row>
    <row r="10" spans="1:8" ht="27" customHeight="1">
      <c r="A10" s="4" t="s">
        <v>159</v>
      </c>
      <c r="B10" s="85">
        <f>'04分類帳'!K32</f>
        <v>0</v>
      </c>
      <c r="C10" s="175"/>
      <c r="D10" s="4" t="s">
        <v>158</v>
      </c>
      <c r="E10" s="85">
        <f>'04分類帳'!M28</f>
        <v>15370</v>
      </c>
      <c r="F10" s="86">
        <f>E10/(E13-E8)</f>
        <v>0.021045511431943716</v>
      </c>
      <c r="G10" s="85">
        <f>'04分類帳'!M29</f>
        <v>58440</v>
      </c>
      <c r="H10" s="86">
        <f>G10/(G13-G8)</f>
        <v>0.014777349792057604</v>
      </c>
    </row>
    <row r="11" spans="1:8" ht="25.5" customHeight="1">
      <c r="A11" s="60"/>
      <c r="B11" s="85">
        <f>'04分類帳'!L32</f>
        <v>0</v>
      </c>
      <c r="C11" s="175"/>
      <c r="D11" s="4" t="s">
        <v>160</v>
      </c>
      <c r="E11" s="85">
        <f>'04分類帳'!N28</f>
        <v>6610</v>
      </c>
      <c r="F11" s="86">
        <f>E11/(E13-E8)</f>
        <v>0.009050802248871045</v>
      </c>
      <c r="G11" s="85">
        <f>'04分類帳'!N29</f>
        <v>129985</v>
      </c>
      <c r="H11" s="86">
        <f>G11/(G13-G8)</f>
        <v>0.0328684772881692</v>
      </c>
    </row>
    <row r="12" spans="1:8" ht="21" customHeight="1">
      <c r="A12" s="4"/>
      <c r="B12" s="85">
        <f>'04分類帳'!M32</f>
        <v>0</v>
      </c>
      <c r="C12" s="176"/>
      <c r="D12" s="4"/>
      <c r="E12" s="85"/>
      <c r="F12" s="86"/>
      <c r="G12" s="85"/>
      <c r="H12" s="86"/>
    </row>
    <row r="13" spans="1:8" ht="29.25" customHeight="1">
      <c r="A13" s="4"/>
      <c r="B13" s="85">
        <f>'04分類帳'!N32</f>
        <v>0</v>
      </c>
      <c r="C13" s="176"/>
      <c r="D13" s="4" t="s">
        <v>161</v>
      </c>
      <c r="E13" s="85">
        <f>SUM(E4:E12)</f>
        <v>838567</v>
      </c>
      <c r="F13" s="86">
        <f>(E13-E8)/(E13-E8)</f>
        <v>1</v>
      </c>
      <c r="G13" s="85">
        <f>SUM(G4:G12)</f>
        <v>4891591</v>
      </c>
      <c r="H13" s="86">
        <f>(G13-G8)/(G13-G8)</f>
        <v>1</v>
      </c>
    </row>
    <row r="14" spans="1:8" ht="34.5" customHeight="1">
      <c r="A14" s="4" t="s">
        <v>162</v>
      </c>
      <c r="B14" s="85">
        <f>SUM(B5:B13)</f>
        <v>664304</v>
      </c>
      <c r="C14" s="176"/>
      <c r="D14" s="4" t="s">
        <v>163</v>
      </c>
      <c r="E14" s="85">
        <f>'04分類帳'!P29</f>
        <v>1049508</v>
      </c>
      <c r="F14" s="86"/>
      <c r="G14" s="85">
        <f>E14</f>
        <v>1049508</v>
      </c>
      <c r="H14" s="86"/>
    </row>
    <row r="15" spans="1:8" ht="32.25" customHeight="1">
      <c r="A15" s="4" t="s">
        <v>164</v>
      </c>
      <c r="B15" s="85">
        <f>B14+B4</f>
        <v>1888075</v>
      </c>
      <c r="C15" s="177"/>
      <c r="D15" s="4" t="s">
        <v>164</v>
      </c>
      <c r="E15" s="85">
        <f>E13+E14</f>
        <v>1888075</v>
      </c>
      <c r="F15" s="87">
        <f>SUM(F4:F11)</f>
        <v>0.9999999999999998</v>
      </c>
      <c r="G15" s="85">
        <f>G13+G14</f>
        <v>5941099</v>
      </c>
      <c r="H15" s="87">
        <f>SUM(H4:H11)</f>
        <v>1</v>
      </c>
    </row>
    <row r="16" spans="1:8" ht="66.75" customHeight="1">
      <c r="A16" s="4" t="s">
        <v>165</v>
      </c>
      <c r="B16" s="166" t="s">
        <v>449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166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ySplit="3" topLeftCell="BM19" activePane="bottomLeft" state="frozen"/>
      <selection pane="topLeft" activeCell="A1" sqref="A1"/>
      <selection pane="bottomLeft" activeCell="H28" sqref="H28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11.00390625" style="29" customWidth="1"/>
    <col min="7" max="7" width="8.50390625" style="29" customWidth="1"/>
    <col min="8" max="8" width="10.875" style="29" customWidth="1"/>
    <col min="9" max="9" width="8.75390625" style="29" customWidth="1"/>
    <col min="10" max="10" width="8.50390625" style="29" customWidth="1"/>
    <col min="11" max="13" width="9.00390625" style="29" customWidth="1"/>
    <col min="14" max="14" width="8.625" style="29" customWidth="1"/>
    <col min="15" max="15" width="10.50390625" style="29" customWidth="1"/>
    <col min="16" max="16" width="11.375" style="29" customWidth="1"/>
    <col min="17" max="17" width="8.50390625" style="29" customWidth="1"/>
    <col min="18" max="16384" width="8.875" style="29" customWidth="1"/>
  </cols>
  <sheetData>
    <row r="1" spans="1:16" ht="33" customHeight="1">
      <c r="A1" s="155" t="str">
        <f>'04分類帳'!A1:I1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452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'01分類帳'!A2:B2</f>
        <v>104年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5</v>
      </c>
      <c r="B4" s="2">
        <v>1</v>
      </c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'04分類帳'!P29</f>
        <v>1049508</v>
      </c>
    </row>
    <row r="5" spans="1:16" s="31" customFormat="1" ht="19.5" customHeight="1">
      <c r="A5" s="2">
        <v>5</v>
      </c>
      <c r="B5" s="2">
        <v>5</v>
      </c>
      <c r="C5" s="1" t="s">
        <v>15</v>
      </c>
      <c r="D5" s="1">
        <v>501</v>
      </c>
      <c r="E5" s="118" t="s">
        <v>239</v>
      </c>
      <c r="F5" s="1">
        <v>48360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5">SUM(G5:N5)</f>
        <v>0</v>
      </c>
      <c r="P5" s="1">
        <f aca="true" t="shared" si="1" ref="P5:P23">P4+F5-O5</f>
        <v>1097868</v>
      </c>
    </row>
    <row r="6" spans="1:16" s="31" customFormat="1" ht="35.25" customHeight="1">
      <c r="A6" s="2">
        <v>5</v>
      </c>
      <c r="B6" s="2">
        <v>6</v>
      </c>
      <c r="C6" s="1" t="s">
        <v>15</v>
      </c>
      <c r="D6" s="1">
        <v>502</v>
      </c>
      <c r="E6" s="118" t="s">
        <v>459</v>
      </c>
      <c r="F6" s="1">
        <v>409200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1507068</v>
      </c>
    </row>
    <row r="7" spans="1:16" s="31" customFormat="1" ht="33" customHeight="1">
      <c r="A7" s="2">
        <v>5</v>
      </c>
      <c r="B7" s="2">
        <v>13</v>
      </c>
      <c r="C7" s="1" t="s">
        <v>15</v>
      </c>
      <c r="D7" s="1">
        <v>503</v>
      </c>
      <c r="E7" s="118" t="s">
        <v>460</v>
      </c>
      <c r="F7" s="1">
        <v>617652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2124720</v>
      </c>
    </row>
    <row r="8" spans="1:16" s="31" customFormat="1" ht="19.5" customHeight="1">
      <c r="A8" s="2">
        <v>5</v>
      </c>
      <c r="B8" s="2">
        <v>28</v>
      </c>
      <c r="C8" s="1" t="s">
        <v>15</v>
      </c>
      <c r="D8" s="1">
        <v>504</v>
      </c>
      <c r="E8" s="118" t="s">
        <v>270</v>
      </c>
      <c r="F8" s="1">
        <v>24800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2149520</v>
      </c>
    </row>
    <row r="9" spans="1:16" s="31" customFormat="1" ht="19.5" customHeight="1">
      <c r="A9" s="2">
        <v>5</v>
      </c>
      <c r="B9" s="2">
        <v>26</v>
      </c>
      <c r="C9" s="1" t="s">
        <v>16</v>
      </c>
      <c r="D9" s="1">
        <v>501</v>
      </c>
      <c r="E9" s="118" t="s">
        <v>453</v>
      </c>
      <c r="F9" s="1"/>
      <c r="G9" s="1"/>
      <c r="H9" s="1"/>
      <c r="I9" s="1"/>
      <c r="J9" s="1"/>
      <c r="K9" s="1"/>
      <c r="L9" s="1">
        <v>4691</v>
      </c>
      <c r="M9" s="1"/>
      <c r="N9" s="1"/>
      <c r="O9" s="1">
        <f t="shared" si="0"/>
        <v>4691</v>
      </c>
      <c r="P9" s="1">
        <f t="shared" si="1"/>
        <v>2144829</v>
      </c>
    </row>
    <row r="10" spans="1:16" s="31" customFormat="1" ht="19.5" customHeight="1">
      <c r="A10" s="2">
        <v>5</v>
      </c>
      <c r="B10" s="2">
        <v>26</v>
      </c>
      <c r="C10" s="1" t="s">
        <v>16</v>
      </c>
      <c r="D10" s="1">
        <v>502</v>
      </c>
      <c r="E10" s="118" t="s">
        <v>454</v>
      </c>
      <c r="F10" s="1"/>
      <c r="G10" s="1"/>
      <c r="H10" s="1"/>
      <c r="I10" s="1"/>
      <c r="J10" s="1"/>
      <c r="K10" s="1"/>
      <c r="L10" s="1">
        <v>2921</v>
      </c>
      <c r="M10" s="1"/>
      <c r="N10" s="1"/>
      <c r="O10" s="1">
        <f t="shared" si="0"/>
        <v>2921</v>
      </c>
      <c r="P10" s="1">
        <f t="shared" si="1"/>
        <v>2141908</v>
      </c>
    </row>
    <row r="11" spans="1:16" s="31" customFormat="1" ht="19.5" customHeight="1">
      <c r="A11" s="2">
        <v>5</v>
      </c>
      <c r="B11" s="2">
        <v>26</v>
      </c>
      <c r="C11" s="1" t="s">
        <v>16</v>
      </c>
      <c r="D11" s="1">
        <v>503</v>
      </c>
      <c r="E11" s="118" t="s">
        <v>455</v>
      </c>
      <c r="F11" s="1"/>
      <c r="G11" s="1"/>
      <c r="H11" s="1"/>
      <c r="I11" s="1"/>
      <c r="J11" s="1"/>
      <c r="K11" s="1"/>
      <c r="L11" s="1"/>
      <c r="M11" s="1"/>
      <c r="N11" s="1">
        <v>931</v>
      </c>
      <c r="O11" s="1">
        <f t="shared" si="0"/>
        <v>931</v>
      </c>
      <c r="P11" s="1">
        <f t="shared" si="1"/>
        <v>2140977</v>
      </c>
    </row>
    <row r="12" spans="1:16" s="31" customFormat="1" ht="19.5" customHeight="1">
      <c r="A12" s="2">
        <v>5</v>
      </c>
      <c r="B12" s="2">
        <v>26</v>
      </c>
      <c r="C12" s="1" t="s">
        <v>16</v>
      </c>
      <c r="D12" s="1">
        <v>504</v>
      </c>
      <c r="E12" s="118" t="s">
        <v>456</v>
      </c>
      <c r="F12" s="1"/>
      <c r="G12" s="1"/>
      <c r="H12" s="1"/>
      <c r="I12" s="1"/>
      <c r="J12" s="1"/>
      <c r="K12" s="1"/>
      <c r="L12" s="1"/>
      <c r="M12" s="1"/>
      <c r="N12" s="1">
        <v>4408</v>
      </c>
      <c r="O12" s="1">
        <f t="shared" si="0"/>
        <v>4408</v>
      </c>
      <c r="P12" s="1">
        <f t="shared" si="1"/>
        <v>2136569</v>
      </c>
    </row>
    <row r="13" spans="1:16" s="31" customFormat="1" ht="19.5" customHeight="1">
      <c r="A13" s="2">
        <v>5</v>
      </c>
      <c r="B13" s="2">
        <v>26</v>
      </c>
      <c r="C13" s="1" t="s">
        <v>16</v>
      </c>
      <c r="D13" s="1">
        <v>505</v>
      </c>
      <c r="E13" s="25" t="s">
        <v>238</v>
      </c>
      <c r="F13" s="1"/>
      <c r="G13" s="1"/>
      <c r="H13" s="1"/>
      <c r="I13" s="1"/>
      <c r="J13" s="1"/>
      <c r="K13" s="1">
        <v>84752</v>
      </c>
      <c r="L13" s="1"/>
      <c r="M13" s="1"/>
      <c r="N13" s="1"/>
      <c r="O13" s="1">
        <f t="shared" si="0"/>
        <v>84752</v>
      </c>
      <c r="P13" s="1">
        <f t="shared" si="1"/>
        <v>2051817</v>
      </c>
    </row>
    <row r="14" spans="1:16" s="31" customFormat="1" ht="19.5" customHeight="1">
      <c r="A14" s="2">
        <v>5</v>
      </c>
      <c r="B14" s="2">
        <v>26</v>
      </c>
      <c r="C14" s="1" t="s">
        <v>16</v>
      </c>
      <c r="D14" s="1">
        <v>506</v>
      </c>
      <c r="E14" s="25" t="s">
        <v>237</v>
      </c>
      <c r="F14" s="1"/>
      <c r="G14" s="1"/>
      <c r="H14" s="1"/>
      <c r="I14" s="1"/>
      <c r="J14" s="1"/>
      <c r="K14" s="1">
        <v>26943</v>
      </c>
      <c r="L14" s="1"/>
      <c r="M14" s="1"/>
      <c r="N14" s="1"/>
      <c r="O14" s="1">
        <f t="shared" si="0"/>
        <v>26943</v>
      </c>
      <c r="P14" s="1">
        <f t="shared" si="1"/>
        <v>2024874</v>
      </c>
    </row>
    <row r="15" spans="1:16" s="31" customFormat="1" ht="19.5" customHeight="1">
      <c r="A15" s="2">
        <v>5</v>
      </c>
      <c r="B15" s="2">
        <v>26</v>
      </c>
      <c r="C15" s="1" t="s">
        <v>16</v>
      </c>
      <c r="D15" s="1">
        <v>507</v>
      </c>
      <c r="E15" s="118" t="s">
        <v>240</v>
      </c>
      <c r="F15" s="1"/>
      <c r="G15" s="1"/>
      <c r="H15" s="1">
        <v>5325</v>
      </c>
      <c r="I15" s="1"/>
      <c r="J15" s="1"/>
      <c r="K15" s="1"/>
      <c r="L15" s="1"/>
      <c r="M15" s="1"/>
      <c r="N15" s="1"/>
      <c r="O15" s="1">
        <f t="shared" si="0"/>
        <v>5325</v>
      </c>
      <c r="P15" s="1">
        <f t="shared" si="1"/>
        <v>2019549</v>
      </c>
    </row>
    <row r="16" spans="1:16" s="31" customFormat="1" ht="19.5" customHeight="1">
      <c r="A16" s="2">
        <v>5</v>
      </c>
      <c r="B16" s="2">
        <v>26</v>
      </c>
      <c r="C16" s="1" t="s">
        <v>16</v>
      </c>
      <c r="D16" s="1">
        <v>508</v>
      </c>
      <c r="E16" s="118" t="s">
        <v>457</v>
      </c>
      <c r="F16" s="1"/>
      <c r="G16" s="1"/>
      <c r="H16" s="1"/>
      <c r="I16" s="1"/>
      <c r="J16" s="1"/>
      <c r="K16" s="1"/>
      <c r="L16" s="1"/>
      <c r="M16" s="1">
        <v>7620</v>
      </c>
      <c r="N16" s="1"/>
      <c r="O16" s="1">
        <f t="shared" si="0"/>
        <v>7620</v>
      </c>
      <c r="P16" s="1">
        <f t="shared" si="1"/>
        <v>2011929</v>
      </c>
    </row>
    <row r="17" spans="1:16" s="31" customFormat="1" ht="19.5" customHeight="1">
      <c r="A17" s="2">
        <v>5</v>
      </c>
      <c r="B17" s="2">
        <v>26</v>
      </c>
      <c r="C17" s="1" t="s">
        <v>16</v>
      </c>
      <c r="D17" s="1">
        <v>509</v>
      </c>
      <c r="E17" s="25" t="s">
        <v>236</v>
      </c>
      <c r="F17" s="1"/>
      <c r="G17" s="1"/>
      <c r="H17" s="1"/>
      <c r="I17" s="1"/>
      <c r="J17" s="1"/>
      <c r="K17" s="1"/>
      <c r="L17" s="1">
        <v>19360</v>
      </c>
      <c r="M17" s="1"/>
      <c r="N17" s="1"/>
      <c r="O17" s="1">
        <f t="shared" si="0"/>
        <v>19360</v>
      </c>
      <c r="P17" s="1">
        <f t="shared" si="1"/>
        <v>1992569</v>
      </c>
    </row>
    <row r="18" spans="1:16" s="31" customFormat="1" ht="19.5" customHeight="1">
      <c r="A18" s="2">
        <v>5</v>
      </c>
      <c r="B18" s="2">
        <v>26</v>
      </c>
      <c r="C18" s="1" t="s">
        <v>16</v>
      </c>
      <c r="D18" s="1">
        <v>510</v>
      </c>
      <c r="E18" s="118" t="s">
        <v>400</v>
      </c>
      <c r="F18" s="1"/>
      <c r="G18" s="1"/>
      <c r="H18" s="1">
        <v>8575</v>
      </c>
      <c r="I18" s="1"/>
      <c r="J18" s="1"/>
      <c r="K18" s="1"/>
      <c r="L18" s="1"/>
      <c r="M18" s="1"/>
      <c r="N18" s="1"/>
      <c r="O18" s="1">
        <f t="shared" si="0"/>
        <v>8575</v>
      </c>
      <c r="P18" s="1">
        <f t="shared" si="1"/>
        <v>1983994</v>
      </c>
    </row>
    <row r="19" spans="1:16" s="31" customFormat="1" ht="19.5" customHeight="1">
      <c r="A19" s="2">
        <v>5</v>
      </c>
      <c r="B19" s="2">
        <v>26</v>
      </c>
      <c r="C19" s="1" t="s">
        <v>16</v>
      </c>
      <c r="D19" s="1">
        <v>511</v>
      </c>
      <c r="E19" s="118" t="s">
        <v>219</v>
      </c>
      <c r="F19" s="1"/>
      <c r="G19" s="1">
        <v>3100</v>
      </c>
      <c r="H19" s="1"/>
      <c r="I19" s="1"/>
      <c r="J19" s="1"/>
      <c r="K19" s="1"/>
      <c r="L19" s="1"/>
      <c r="M19" s="1"/>
      <c r="N19" s="1"/>
      <c r="O19" s="1">
        <f t="shared" si="0"/>
        <v>3100</v>
      </c>
      <c r="P19" s="1">
        <f t="shared" si="1"/>
        <v>1980894</v>
      </c>
    </row>
    <row r="20" spans="1:16" s="31" customFormat="1" ht="19.5" customHeight="1">
      <c r="A20" s="2">
        <v>5</v>
      </c>
      <c r="B20" s="2">
        <v>26</v>
      </c>
      <c r="C20" s="1" t="s">
        <v>16</v>
      </c>
      <c r="D20" s="1">
        <v>512</v>
      </c>
      <c r="E20" s="118" t="s">
        <v>227</v>
      </c>
      <c r="F20" s="1"/>
      <c r="G20" s="1">
        <v>4550</v>
      </c>
      <c r="H20" s="1"/>
      <c r="I20" s="1"/>
      <c r="J20" s="1"/>
      <c r="K20" s="1"/>
      <c r="L20" s="1"/>
      <c r="M20" s="1"/>
      <c r="N20" s="1"/>
      <c r="O20" s="1">
        <f t="shared" si="0"/>
        <v>4550</v>
      </c>
      <c r="P20" s="1">
        <f t="shared" si="1"/>
        <v>1976344</v>
      </c>
    </row>
    <row r="21" spans="1:16" s="31" customFormat="1" ht="19.5" customHeight="1">
      <c r="A21" s="2">
        <v>5</v>
      </c>
      <c r="B21" s="2">
        <v>26</v>
      </c>
      <c r="C21" s="1" t="s">
        <v>16</v>
      </c>
      <c r="D21" s="1">
        <v>513</v>
      </c>
      <c r="E21" s="118" t="s">
        <v>269</v>
      </c>
      <c r="F21" s="1"/>
      <c r="G21" s="1"/>
      <c r="H21" s="1"/>
      <c r="I21" s="1">
        <v>14080</v>
      </c>
      <c r="J21" s="1"/>
      <c r="K21" s="1"/>
      <c r="L21" s="1"/>
      <c r="M21" s="1"/>
      <c r="N21" s="1"/>
      <c r="O21" s="1">
        <f t="shared" si="0"/>
        <v>14080</v>
      </c>
      <c r="P21" s="1">
        <f t="shared" si="1"/>
        <v>1962264</v>
      </c>
    </row>
    <row r="22" spans="1:16" s="31" customFormat="1" ht="19.5" customHeight="1">
      <c r="A22" s="2">
        <v>5</v>
      </c>
      <c r="B22" s="2">
        <v>26</v>
      </c>
      <c r="C22" s="1" t="s">
        <v>16</v>
      </c>
      <c r="D22" s="1">
        <v>514</v>
      </c>
      <c r="E22" s="118" t="s">
        <v>266</v>
      </c>
      <c r="F22" s="1"/>
      <c r="G22" s="1"/>
      <c r="H22" s="1"/>
      <c r="I22" s="1"/>
      <c r="J22" s="1">
        <v>33050</v>
      </c>
      <c r="K22" s="1"/>
      <c r="L22" s="1"/>
      <c r="M22" s="1"/>
      <c r="N22" s="1"/>
      <c r="O22" s="1">
        <f t="shared" si="0"/>
        <v>33050</v>
      </c>
      <c r="P22" s="1">
        <f t="shared" si="1"/>
        <v>1929214</v>
      </c>
    </row>
    <row r="23" spans="1:16" s="31" customFormat="1" ht="19.5" customHeight="1">
      <c r="A23" s="2">
        <v>5</v>
      </c>
      <c r="B23" s="2">
        <v>26</v>
      </c>
      <c r="C23" s="1" t="s">
        <v>16</v>
      </c>
      <c r="D23" s="1">
        <v>515</v>
      </c>
      <c r="E23" s="118" t="s">
        <v>458</v>
      </c>
      <c r="F23" s="1"/>
      <c r="G23" s="1"/>
      <c r="H23" s="1">
        <v>203490</v>
      </c>
      <c r="I23" s="1"/>
      <c r="J23" s="1"/>
      <c r="K23" s="1"/>
      <c r="L23" s="1"/>
      <c r="M23" s="1"/>
      <c r="N23" s="1"/>
      <c r="O23" s="1">
        <f t="shared" si="0"/>
        <v>203490</v>
      </c>
      <c r="P23" s="1">
        <f t="shared" si="1"/>
        <v>1725724</v>
      </c>
    </row>
    <row r="24" spans="1:16" s="32" customFormat="1" ht="19.5" customHeight="1">
      <c r="A24" s="33"/>
      <c r="B24" s="33"/>
      <c r="C24" s="34"/>
      <c r="D24" s="15"/>
      <c r="E24" s="14" t="s">
        <v>32</v>
      </c>
      <c r="F24" s="15">
        <f aca="true" t="shared" si="2" ref="F24:N24">SUM(F5:F23)</f>
        <v>1100012</v>
      </c>
      <c r="G24" s="15">
        <f t="shared" si="2"/>
        <v>7650</v>
      </c>
      <c r="H24" s="15">
        <f t="shared" si="2"/>
        <v>217390</v>
      </c>
      <c r="I24" s="15">
        <f t="shared" si="2"/>
        <v>14080</v>
      </c>
      <c r="J24" s="15">
        <f t="shared" si="2"/>
        <v>33050</v>
      </c>
      <c r="K24" s="15">
        <f t="shared" si="2"/>
        <v>111695</v>
      </c>
      <c r="L24" s="15">
        <f t="shared" si="2"/>
        <v>26972</v>
      </c>
      <c r="M24" s="15">
        <f t="shared" si="2"/>
        <v>7620</v>
      </c>
      <c r="N24" s="15">
        <f t="shared" si="2"/>
        <v>5339</v>
      </c>
      <c r="O24" s="15">
        <f t="shared" si="0"/>
        <v>423796</v>
      </c>
      <c r="P24" s="1">
        <f>F24-O24</f>
        <v>676216</v>
      </c>
    </row>
    <row r="25" spans="1:16" s="32" customFormat="1" ht="29.25" customHeight="1">
      <c r="A25" s="33"/>
      <c r="B25" s="33"/>
      <c r="C25" s="34"/>
      <c r="D25" s="15"/>
      <c r="E25" s="14" t="s">
        <v>33</v>
      </c>
      <c r="F25" s="15">
        <f>'04分類帳'!F29+'05分類帳'!F24</f>
        <v>7041111</v>
      </c>
      <c r="G25" s="15">
        <f>'04分類帳'!G29+'05分類帳'!G24</f>
        <v>311940</v>
      </c>
      <c r="H25" s="15">
        <f>'04分類帳'!H29+'05分類帳'!H24</f>
        <v>3116330</v>
      </c>
      <c r="I25" s="15">
        <f>'04分類帳'!I29+'05分類帳'!I24</f>
        <v>150670</v>
      </c>
      <c r="J25" s="15">
        <f>'04分類帳'!J29+'05分類帳'!J24</f>
        <v>235890</v>
      </c>
      <c r="K25" s="15">
        <f>'04分類帳'!K29+'05分類帳'!K24</f>
        <v>1048585</v>
      </c>
      <c r="L25" s="15">
        <f>'04分類帳'!L29+'05分類帳'!L24</f>
        <v>250588</v>
      </c>
      <c r="M25" s="15">
        <f>'04分類帳'!M29+'05分類帳'!M24</f>
        <v>66060</v>
      </c>
      <c r="N25" s="15">
        <f>'04分類帳'!N29+'05分類帳'!N24</f>
        <v>135324</v>
      </c>
      <c r="O25" s="15">
        <f t="shared" si="0"/>
        <v>5315387</v>
      </c>
      <c r="P25" s="15">
        <f>F25-O25</f>
        <v>1725724</v>
      </c>
    </row>
    <row r="26" spans="1:16" ht="4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1:16" s="30" customFormat="1" ht="63" customHeight="1">
      <c r="A27" s="36"/>
      <c r="B27" s="36"/>
      <c r="C27" s="36"/>
      <c r="D27" s="36"/>
      <c r="E27" s="60" t="s">
        <v>189</v>
      </c>
      <c r="F27" s="5" t="s">
        <v>43</v>
      </c>
      <c r="G27" s="5" t="s">
        <v>87</v>
      </c>
      <c r="H27" s="5" t="s">
        <v>202</v>
      </c>
      <c r="I27" s="5" t="s">
        <v>188</v>
      </c>
      <c r="J27" s="5" t="s">
        <v>204</v>
      </c>
      <c r="K27" s="5" t="s">
        <v>46</v>
      </c>
      <c r="L27" s="5"/>
      <c r="M27" s="5"/>
      <c r="N27" s="5"/>
      <c r="O27" s="157" t="s">
        <v>184</v>
      </c>
      <c r="P27" s="158"/>
    </row>
    <row r="28" spans="1:16" ht="34.5" customHeight="1">
      <c r="A28" s="35"/>
      <c r="B28" s="35"/>
      <c r="C28" s="35"/>
      <c r="D28" s="35"/>
      <c r="E28" s="26"/>
      <c r="F28" s="93">
        <f>F5+F7</f>
        <v>666012</v>
      </c>
      <c r="G28" s="93"/>
      <c r="H28" s="93">
        <f>F6+F8</f>
        <v>434000</v>
      </c>
      <c r="I28" s="27"/>
      <c r="J28" s="28"/>
      <c r="K28" s="27"/>
      <c r="L28" s="27"/>
      <c r="M28" s="94"/>
      <c r="N28" s="94"/>
      <c r="O28" s="159">
        <f>SUM(F28:N28)</f>
        <v>1100012</v>
      </c>
      <c r="P28" s="160"/>
    </row>
  </sheetData>
  <mergeCells count="9">
    <mergeCell ref="J1:P1"/>
    <mergeCell ref="A1:I1"/>
    <mergeCell ref="O27:P27"/>
    <mergeCell ref="O28:P28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'04結算'!A1:C1</f>
        <v>   嘉義縣太保市南新國民小學</v>
      </c>
      <c r="B1" s="169"/>
      <c r="C1" s="169"/>
      <c r="D1" s="168" t="s">
        <v>461</v>
      </c>
      <c r="E1" s="168"/>
      <c r="F1" s="168"/>
      <c r="G1" s="168"/>
      <c r="H1" s="168"/>
    </row>
    <row r="2" spans="1:8" ht="25.5" customHeight="1">
      <c r="A2" s="161" t="s">
        <v>116</v>
      </c>
      <c r="B2" s="161"/>
      <c r="C2" s="161"/>
      <c r="D2" s="161" t="s">
        <v>117</v>
      </c>
      <c r="E2" s="161"/>
      <c r="F2" s="161"/>
      <c r="G2" s="161" t="s">
        <v>76</v>
      </c>
      <c r="H2" s="161"/>
    </row>
    <row r="3" spans="1:8" ht="25.5" customHeight="1">
      <c r="A3" s="4" t="s">
        <v>118</v>
      </c>
      <c r="B3" s="84" t="s">
        <v>119</v>
      </c>
      <c r="C3" s="4" t="s">
        <v>120</v>
      </c>
      <c r="D3" s="4" t="s">
        <v>121</v>
      </c>
      <c r="E3" s="84" t="s">
        <v>122</v>
      </c>
      <c r="F3" s="4" t="s">
        <v>123</v>
      </c>
      <c r="G3" s="84" t="s">
        <v>122</v>
      </c>
      <c r="H3" s="4" t="s">
        <v>123</v>
      </c>
    </row>
    <row r="4" spans="1:8" ht="25.5" customHeight="1">
      <c r="A4" s="4" t="s">
        <v>83</v>
      </c>
      <c r="B4" s="85">
        <f>'05分類帳'!P4</f>
        <v>1049508</v>
      </c>
      <c r="C4" s="162" t="s">
        <v>463</v>
      </c>
      <c r="D4" s="4" t="s">
        <v>152</v>
      </c>
      <c r="E4" s="85">
        <f>'05分類帳'!G24</f>
        <v>7650</v>
      </c>
      <c r="F4" s="86">
        <f>E4/(E13-E8)</f>
        <v>0.024511296022761864</v>
      </c>
      <c r="G4" s="85">
        <f>'05分類帳'!G25</f>
        <v>311940</v>
      </c>
      <c r="H4" s="86">
        <f>G4/(G13-G8)</f>
        <v>0.07310861858600423</v>
      </c>
    </row>
    <row r="5" spans="1:8" ht="25.5" customHeight="1">
      <c r="A5" s="4" t="s">
        <v>85</v>
      </c>
      <c r="B5" s="85">
        <f>'05分類帳'!F28</f>
        <v>666012</v>
      </c>
      <c r="C5" s="163"/>
      <c r="D5" s="4" t="s">
        <v>153</v>
      </c>
      <c r="E5" s="85">
        <f>'05分類帳'!H24</f>
        <v>217390</v>
      </c>
      <c r="F5" s="86">
        <f>E5/(E13-E8)</f>
        <v>0.6965373388742747</v>
      </c>
      <c r="G5" s="85">
        <f>'05分類帳'!H25</f>
        <v>3116330</v>
      </c>
      <c r="H5" s="86">
        <f>G5/(G13-G8)</f>
        <v>0.7303666774319502</v>
      </c>
    </row>
    <row r="6" spans="1:8" ht="29.25" customHeight="1">
      <c r="A6" s="5" t="s">
        <v>87</v>
      </c>
      <c r="B6" s="85">
        <f>'05分類帳'!G28</f>
        <v>0</v>
      </c>
      <c r="C6" s="163"/>
      <c r="D6" s="4" t="s">
        <v>154</v>
      </c>
      <c r="E6" s="85">
        <f>'05分類帳'!I24</f>
        <v>14080</v>
      </c>
      <c r="F6" s="86">
        <f>E6/(E13-E8)</f>
        <v>0.0451136010458153</v>
      </c>
      <c r="G6" s="85">
        <f>'05分類帳'!I25</f>
        <v>150670</v>
      </c>
      <c r="H6" s="86">
        <f>G6/(G13-G8)</f>
        <v>0.03531216119238718</v>
      </c>
    </row>
    <row r="7" spans="1:8" ht="33" customHeight="1">
      <c r="A7" s="96" t="s">
        <v>202</v>
      </c>
      <c r="B7" s="85">
        <f>'05分類帳'!H28</f>
        <v>434000</v>
      </c>
      <c r="C7" s="163"/>
      <c r="D7" s="4" t="s">
        <v>155</v>
      </c>
      <c r="E7" s="85">
        <f>'05分類帳'!J24</f>
        <v>33050</v>
      </c>
      <c r="F7" s="86">
        <f>E7/(E13-E8)</f>
        <v>0.10589520700029798</v>
      </c>
      <c r="G7" s="85">
        <f>'05分類帳'!J25</f>
        <v>235890</v>
      </c>
      <c r="H7" s="86">
        <f>G7/(G13-G8)</f>
        <v>0.0552849651800107</v>
      </c>
    </row>
    <row r="8" spans="1:8" ht="32.25" customHeight="1">
      <c r="A8" s="96" t="s">
        <v>187</v>
      </c>
      <c r="B8" s="85">
        <f>'05分類帳'!I28</f>
        <v>0</v>
      </c>
      <c r="C8" s="163"/>
      <c r="D8" s="4" t="s">
        <v>156</v>
      </c>
      <c r="E8" s="85">
        <f>'05分類帳'!K24</f>
        <v>111695</v>
      </c>
      <c r="F8" s="86"/>
      <c r="G8" s="85">
        <f>'05分類帳'!K25</f>
        <v>1048585</v>
      </c>
      <c r="H8" s="86"/>
    </row>
    <row r="9" spans="1:8" ht="33" customHeight="1">
      <c r="A9" s="60" t="s">
        <v>204</v>
      </c>
      <c r="B9" s="85">
        <f>'05分類帳'!J28</f>
        <v>0</v>
      </c>
      <c r="C9" s="163"/>
      <c r="D9" s="4" t="s">
        <v>157</v>
      </c>
      <c r="E9" s="85">
        <f>'05分類帳'!L24</f>
        <v>26972</v>
      </c>
      <c r="F9" s="86">
        <f>E9/(E13-E8)</f>
        <v>0.08642074200338992</v>
      </c>
      <c r="G9" s="85">
        <f>'05分類帳'!L25</f>
        <v>250588</v>
      </c>
      <c r="H9" s="86">
        <f>G9/(G13-G8)</f>
        <v>0.058729699667338674</v>
      </c>
    </row>
    <row r="10" spans="1:8" ht="26.25" customHeight="1">
      <c r="A10" s="4" t="s">
        <v>159</v>
      </c>
      <c r="B10" s="85">
        <f>'05分類帳'!K28</f>
        <v>0</v>
      </c>
      <c r="C10" s="163"/>
      <c r="D10" s="4" t="s">
        <v>158</v>
      </c>
      <c r="E10" s="85">
        <f>'05分類帳'!M24</f>
        <v>7620</v>
      </c>
      <c r="F10" s="86">
        <f>E10/(E13-E8)</f>
        <v>0.024415173293260834</v>
      </c>
      <c r="G10" s="85">
        <f>'05分類帳'!M25</f>
        <v>66060</v>
      </c>
      <c r="H10" s="86">
        <f>G10/(G13-G8)</f>
        <v>0.015482321420117455</v>
      </c>
    </row>
    <row r="11" spans="1:8" ht="27.75" customHeight="1">
      <c r="A11" s="60"/>
      <c r="B11" s="85">
        <f>'05分類帳'!L28</f>
        <v>0</v>
      </c>
      <c r="C11" s="163"/>
      <c r="D11" s="4" t="s">
        <v>160</v>
      </c>
      <c r="E11" s="85">
        <f>'05分類帳'!N24</f>
        <v>5339</v>
      </c>
      <c r="F11" s="86">
        <f>E11/(E13-E8)</f>
        <v>0.017106641760199423</v>
      </c>
      <c r="G11" s="85">
        <f>'05分類帳'!N25</f>
        <v>135324</v>
      </c>
      <c r="H11" s="86">
        <f>G11/(G13-G8)</f>
        <v>0.03171555652219156</v>
      </c>
    </row>
    <row r="12" spans="1:8" ht="21" customHeight="1">
      <c r="A12" s="4"/>
      <c r="B12" s="85">
        <f>'05分類帳'!M28</f>
        <v>0</v>
      </c>
      <c r="C12" s="178"/>
      <c r="D12" s="4"/>
      <c r="E12" s="85"/>
      <c r="F12" s="86"/>
      <c r="G12" s="85"/>
      <c r="H12" s="86"/>
    </row>
    <row r="13" spans="1:8" ht="33" customHeight="1">
      <c r="A13" s="4"/>
      <c r="B13" s="85">
        <f>'05分類帳'!N28</f>
        <v>0</v>
      </c>
      <c r="C13" s="178"/>
      <c r="D13" s="4" t="s">
        <v>161</v>
      </c>
      <c r="E13" s="85">
        <f>SUM(E4:E12)</f>
        <v>423796</v>
      </c>
      <c r="F13" s="86">
        <f>(E13-E8)/(E13-E8)</f>
        <v>1</v>
      </c>
      <c r="G13" s="85">
        <f>SUM(G4:G12)</f>
        <v>5315387</v>
      </c>
      <c r="H13" s="86">
        <f>(G13-G8)/(G13-G8)</f>
        <v>1</v>
      </c>
    </row>
    <row r="14" spans="1:8" ht="35.25" customHeight="1">
      <c r="A14" s="4" t="s">
        <v>162</v>
      </c>
      <c r="B14" s="85">
        <f>SUM(B5:B13)</f>
        <v>1100012</v>
      </c>
      <c r="C14" s="178"/>
      <c r="D14" s="4" t="s">
        <v>163</v>
      </c>
      <c r="E14" s="85">
        <f>'05分類帳'!P25</f>
        <v>1725724</v>
      </c>
      <c r="F14" s="86"/>
      <c r="G14" s="85">
        <f>E14</f>
        <v>1725724</v>
      </c>
      <c r="H14" s="86"/>
    </row>
    <row r="15" spans="1:8" ht="35.25" customHeight="1">
      <c r="A15" s="4" t="s">
        <v>164</v>
      </c>
      <c r="B15" s="85">
        <f>B14+B4</f>
        <v>2149520</v>
      </c>
      <c r="C15" s="179"/>
      <c r="D15" s="4" t="s">
        <v>164</v>
      </c>
      <c r="E15" s="85">
        <f>E13+E14</f>
        <v>2149520</v>
      </c>
      <c r="F15" s="87">
        <f>SUM(F4:F11)</f>
        <v>1</v>
      </c>
      <c r="G15" s="85">
        <f>G13+G14</f>
        <v>7041111</v>
      </c>
      <c r="H15" s="87">
        <f>SUM(H4:H11)</f>
        <v>1</v>
      </c>
    </row>
    <row r="16" spans="1:8" ht="74.25" customHeight="1">
      <c r="A16" s="4" t="s">
        <v>165</v>
      </c>
      <c r="B16" s="166" t="s">
        <v>464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166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3" topLeftCell="BM37" activePane="bottomLeft" state="frozen"/>
      <selection pane="topLeft" activeCell="A1" sqref="A1"/>
      <selection pane="bottomLeft" activeCell="G42" sqref="G42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10.50390625" style="29" customWidth="1"/>
    <col min="7" max="7" width="9.125" style="29" customWidth="1"/>
    <col min="8" max="8" width="9.75390625" style="29" customWidth="1"/>
    <col min="9" max="9" width="8.625" style="29" customWidth="1"/>
    <col min="10" max="11" width="9.25390625" style="29" customWidth="1"/>
    <col min="12" max="12" width="9.125" style="29" customWidth="1"/>
    <col min="13" max="13" width="9.50390625" style="29" customWidth="1"/>
    <col min="14" max="14" width="11.00390625" style="29" customWidth="1"/>
    <col min="15" max="15" width="10.50390625" style="29" customWidth="1"/>
    <col min="16" max="16" width="11.00390625" style="29" customWidth="1"/>
    <col min="17" max="17" width="9.125" style="29" customWidth="1"/>
    <col min="18" max="18" width="13.00390625" style="29" customWidth="1"/>
    <col min="19" max="16384" width="8.875" style="29" customWidth="1"/>
  </cols>
  <sheetData>
    <row r="1" spans="1:16" ht="33" customHeight="1">
      <c r="A1" s="155" t="str">
        <f>'05分類帳'!A1:I1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470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'01分類帳'!A2:B2</f>
        <v>104年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6</v>
      </c>
      <c r="B4" s="2">
        <v>1</v>
      </c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'05分類帳'!P25</f>
        <v>1725724</v>
      </c>
    </row>
    <row r="5" spans="1:16" s="31" customFormat="1" ht="33">
      <c r="A5" s="2">
        <v>6</v>
      </c>
      <c r="B5" s="2">
        <v>3</v>
      </c>
      <c r="C5" s="1" t="s">
        <v>15</v>
      </c>
      <c r="D5" s="1">
        <v>601</v>
      </c>
      <c r="E5" s="134" t="s">
        <v>486</v>
      </c>
      <c r="F5" s="1">
        <v>47120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0">SUM(G5:N5)</f>
        <v>0</v>
      </c>
      <c r="P5" s="1">
        <f aca="true" t="shared" si="1" ref="P5:P38">P4+F5-O5</f>
        <v>1772844</v>
      </c>
    </row>
    <row r="6" spans="1:16" s="31" customFormat="1" ht="19.5" customHeight="1">
      <c r="A6" s="2">
        <v>6</v>
      </c>
      <c r="B6" s="2">
        <v>10</v>
      </c>
      <c r="C6" s="1" t="s">
        <v>15</v>
      </c>
      <c r="D6" s="1">
        <v>602</v>
      </c>
      <c r="E6" s="24" t="s">
        <v>243</v>
      </c>
      <c r="F6" s="1">
        <v>618512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2391356</v>
      </c>
    </row>
    <row r="7" spans="1:16" s="31" customFormat="1" ht="19.5" customHeight="1">
      <c r="A7" s="2">
        <v>6</v>
      </c>
      <c r="B7" s="2">
        <v>22</v>
      </c>
      <c r="C7" s="1" t="s">
        <v>15</v>
      </c>
      <c r="D7" s="1">
        <v>603</v>
      </c>
      <c r="E7" s="31" t="s">
        <v>222</v>
      </c>
      <c r="F7" s="1">
        <v>403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2391759</v>
      </c>
    </row>
    <row r="8" spans="1:16" s="31" customFormat="1" ht="19.5" customHeight="1">
      <c r="A8" s="2">
        <v>6</v>
      </c>
      <c r="B8" s="2">
        <v>11</v>
      </c>
      <c r="C8" s="1" t="s">
        <v>16</v>
      </c>
      <c r="D8" s="1">
        <v>601</v>
      </c>
      <c r="E8" s="118" t="s">
        <v>257</v>
      </c>
      <c r="F8" s="1">
        <v>-41840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2349919</v>
      </c>
    </row>
    <row r="9" spans="1:16" s="31" customFormat="1" ht="28.5" customHeight="1">
      <c r="A9" s="2">
        <v>6</v>
      </c>
      <c r="B9" s="2">
        <v>17</v>
      </c>
      <c r="C9" s="1" t="s">
        <v>16</v>
      </c>
      <c r="D9" s="1">
        <v>602</v>
      </c>
      <c r="E9" s="118" t="s">
        <v>465</v>
      </c>
      <c r="F9" s="1"/>
      <c r="G9" s="1"/>
      <c r="H9" s="1">
        <v>10570</v>
      </c>
      <c r="I9" s="1"/>
      <c r="J9" s="1"/>
      <c r="K9" s="1"/>
      <c r="L9" s="1"/>
      <c r="M9" s="1"/>
      <c r="N9" s="1"/>
      <c r="O9" s="1">
        <f t="shared" si="0"/>
        <v>10570</v>
      </c>
      <c r="P9" s="1">
        <f t="shared" si="1"/>
        <v>2339349</v>
      </c>
    </row>
    <row r="10" spans="1:16" s="31" customFormat="1" ht="19.5" customHeight="1">
      <c r="A10" s="2">
        <v>6</v>
      </c>
      <c r="B10" s="2">
        <v>17</v>
      </c>
      <c r="C10" s="1" t="s">
        <v>16</v>
      </c>
      <c r="D10" s="1">
        <v>603</v>
      </c>
      <c r="E10" s="118" t="s">
        <v>466</v>
      </c>
      <c r="F10" s="1"/>
      <c r="G10" s="1"/>
      <c r="H10" s="1">
        <v>199665</v>
      </c>
      <c r="I10" s="1"/>
      <c r="J10" s="1"/>
      <c r="K10" s="1"/>
      <c r="L10" s="1"/>
      <c r="M10" s="1"/>
      <c r="N10" s="1"/>
      <c r="O10" s="1">
        <f t="shared" si="0"/>
        <v>199665</v>
      </c>
      <c r="P10" s="1">
        <f t="shared" si="1"/>
        <v>2139684</v>
      </c>
    </row>
    <row r="11" spans="1:16" s="31" customFormat="1" ht="19.5" customHeight="1">
      <c r="A11" s="2">
        <v>6</v>
      </c>
      <c r="B11" s="2">
        <v>17</v>
      </c>
      <c r="C11" s="1" t="s">
        <v>16</v>
      </c>
      <c r="D11" s="1">
        <v>604</v>
      </c>
      <c r="E11" s="118" t="s">
        <v>467</v>
      </c>
      <c r="F11" s="1"/>
      <c r="G11" s="1"/>
      <c r="H11" s="1">
        <v>7660</v>
      </c>
      <c r="I11" s="1"/>
      <c r="J11" s="1"/>
      <c r="K11" s="1"/>
      <c r="L11" s="1"/>
      <c r="M11" s="1"/>
      <c r="N11" s="1"/>
      <c r="O11" s="1">
        <f t="shared" si="0"/>
        <v>7660</v>
      </c>
      <c r="P11" s="1">
        <f t="shared" si="1"/>
        <v>2132024</v>
      </c>
    </row>
    <row r="12" spans="1:16" s="31" customFormat="1" ht="19.5" customHeight="1">
      <c r="A12" s="2">
        <v>6</v>
      </c>
      <c r="B12" s="2">
        <v>17</v>
      </c>
      <c r="C12" s="1" t="s">
        <v>16</v>
      </c>
      <c r="D12" s="1">
        <v>605</v>
      </c>
      <c r="E12" s="118" t="s">
        <v>468</v>
      </c>
      <c r="F12" s="1"/>
      <c r="G12" s="1"/>
      <c r="H12" s="1">
        <v>203490</v>
      </c>
      <c r="I12" s="1"/>
      <c r="J12" s="1"/>
      <c r="K12" s="1"/>
      <c r="L12" s="1"/>
      <c r="M12" s="1"/>
      <c r="N12" s="1"/>
      <c r="O12" s="1">
        <f t="shared" si="0"/>
        <v>203490</v>
      </c>
      <c r="P12" s="1">
        <f t="shared" si="1"/>
        <v>1928534</v>
      </c>
    </row>
    <row r="13" spans="1:16" s="31" customFormat="1" ht="16.5">
      <c r="A13" s="2">
        <v>6</v>
      </c>
      <c r="B13" s="2">
        <v>17</v>
      </c>
      <c r="C13" s="1" t="s">
        <v>16</v>
      </c>
      <c r="D13" s="1">
        <v>606</v>
      </c>
      <c r="E13" s="25" t="s">
        <v>242</v>
      </c>
      <c r="F13" s="1"/>
      <c r="G13" s="1"/>
      <c r="H13" s="1"/>
      <c r="I13" s="1"/>
      <c r="J13" s="1"/>
      <c r="K13" s="1"/>
      <c r="L13" s="1">
        <v>9640</v>
      </c>
      <c r="M13" s="1"/>
      <c r="N13" s="1"/>
      <c r="O13" s="1">
        <f t="shared" si="0"/>
        <v>9640</v>
      </c>
      <c r="P13" s="1">
        <f t="shared" si="1"/>
        <v>1918894</v>
      </c>
    </row>
    <row r="14" spans="1:16" s="31" customFormat="1" ht="29.25" customHeight="1">
      <c r="A14" s="2">
        <v>6</v>
      </c>
      <c r="B14" s="2">
        <v>17</v>
      </c>
      <c r="C14" s="1" t="s">
        <v>16</v>
      </c>
      <c r="D14" s="1">
        <v>607</v>
      </c>
      <c r="E14" s="25" t="s">
        <v>241</v>
      </c>
      <c r="F14" s="1"/>
      <c r="G14" s="1"/>
      <c r="H14" s="1"/>
      <c r="I14" s="1"/>
      <c r="J14" s="1"/>
      <c r="K14" s="1"/>
      <c r="L14" s="1">
        <v>6840</v>
      </c>
      <c r="M14" s="1"/>
      <c r="N14" s="1"/>
      <c r="O14" s="1">
        <f t="shared" si="0"/>
        <v>6840</v>
      </c>
      <c r="P14" s="1">
        <f t="shared" si="1"/>
        <v>1912054</v>
      </c>
    </row>
    <row r="15" spans="1:16" s="31" customFormat="1" ht="30.75" customHeight="1">
      <c r="A15" s="2">
        <v>6</v>
      </c>
      <c r="B15" s="2">
        <v>17</v>
      </c>
      <c r="C15" s="1" t="s">
        <v>16</v>
      </c>
      <c r="D15" s="1">
        <v>608</v>
      </c>
      <c r="E15" s="118" t="s">
        <v>271</v>
      </c>
      <c r="F15" s="1"/>
      <c r="G15" s="1"/>
      <c r="H15" s="1"/>
      <c r="I15" s="1"/>
      <c r="J15" s="1"/>
      <c r="K15" s="1"/>
      <c r="L15" s="1"/>
      <c r="M15" s="1">
        <v>21940</v>
      </c>
      <c r="N15" s="1"/>
      <c r="O15" s="1">
        <f t="shared" si="0"/>
        <v>21940</v>
      </c>
      <c r="P15" s="1">
        <f t="shared" si="1"/>
        <v>1890114</v>
      </c>
    </row>
    <row r="16" spans="1:16" s="31" customFormat="1" ht="19.5" customHeight="1">
      <c r="A16" s="2">
        <v>6</v>
      </c>
      <c r="B16" s="2">
        <v>17</v>
      </c>
      <c r="C16" s="1" t="s">
        <v>16</v>
      </c>
      <c r="D16" s="1">
        <v>609</v>
      </c>
      <c r="E16" s="118" t="s">
        <v>240</v>
      </c>
      <c r="F16" s="1"/>
      <c r="G16" s="1"/>
      <c r="H16" s="1">
        <v>7475</v>
      </c>
      <c r="I16" s="1"/>
      <c r="J16" s="1"/>
      <c r="K16" s="1"/>
      <c r="L16" s="1"/>
      <c r="M16" s="1"/>
      <c r="N16" s="1"/>
      <c r="O16" s="1">
        <f t="shared" si="0"/>
        <v>7475</v>
      </c>
      <c r="P16" s="1">
        <f t="shared" si="1"/>
        <v>1882639</v>
      </c>
    </row>
    <row r="17" spans="1:16" s="31" customFormat="1" ht="19.5" customHeight="1">
      <c r="A17" s="2">
        <v>6</v>
      </c>
      <c r="B17" s="2">
        <v>17</v>
      </c>
      <c r="C17" s="1" t="s">
        <v>16</v>
      </c>
      <c r="D17" s="1">
        <v>610</v>
      </c>
      <c r="E17" s="118" t="s">
        <v>209</v>
      </c>
      <c r="F17" s="1"/>
      <c r="G17" s="1">
        <v>3100</v>
      </c>
      <c r="H17" s="1"/>
      <c r="I17" s="1"/>
      <c r="J17" s="1"/>
      <c r="K17" s="1"/>
      <c r="L17" s="1"/>
      <c r="M17" s="1"/>
      <c r="N17" s="1"/>
      <c r="O17" s="1">
        <f t="shared" si="0"/>
        <v>3100</v>
      </c>
      <c r="P17" s="1">
        <f t="shared" si="1"/>
        <v>1879539</v>
      </c>
    </row>
    <row r="18" spans="1:16" s="31" customFormat="1" ht="19.5" customHeight="1">
      <c r="A18" s="2">
        <v>6</v>
      </c>
      <c r="B18" s="2">
        <v>17</v>
      </c>
      <c r="C18" s="1" t="s">
        <v>16</v>
      </c>
      <c r="D18" s="1">
        <v>611</v>
      </c>
      <c r="E18" s="118" t="s">
        <v>354</v>
      </c>
      <c r="F18" s="1"/>
      <c r="G18" s="1"/>
      <c r="H18" s="1"/>
      <c r="I18" s="1"/>
      <c r="J18" s="1"/>
      <c r="K18" s="1"/>
      <c r="L18" s="1"/>
      <c r="M18" s="1"/>
      <c r="N18" s="1">
        <v>5760</v>
      </c>
      <c r="O18" s="1">
        <f t="shared" si="0"/>
        <v>5760</v>
      </c>
      <c r="P18" s="1">
        <f t="shared" si="1"/>
        <v>1873779</v>
      </c>
    </row>
    <row r="19" spans="1:16" s="31" customFormat="1" ht="19.5" customHeight="1">
      <c r="A19" s="2">
        <v>6</v>
      </c>
      <c r="B19" s="2">
        <v>17</v>
      </c>
      <c r="C19" s="1" t="s">
        <v>16</v>
      </c>
      <c r="D19" s="1">
        <v>612</v>
      </c>
      <c r="E19" s="118" t="s">
        <v>469</v>
      </c>
      <c r="F19" s="1"/>
      <c r="G19" s="1"/>
      <c r="H19" s="1"/>
      <c r="I19" s="1"/>
      <c r="J19" s="1"/>
      <c r="K19" s="1"/>
      <c r="L19" s="1"/>
      <c r="M19" s="1"/>
      <c r="N19" s="1">
        <v>384</v>
      </c>
      <c r="O19" s="1">
        <f t="shared" si="0"/>
        <v>384</v>
      </c>
      <c r="P19" s="1">
        <f t="shared" si="1"/>
        <v>1873395</v>
      </c>
    </row>
    <row r="20" spans="1:16" s="31" customFormat="1" ht="19.5" customHeight="1">
      <c r="A20" s="2">
        <v>6</v>
      </c>
      <c r="B20" s="2">
        <v>25</v>
      </c>
      <c r="C20" s="1" t="s">
        <v>16</v>
      </c>
      <c r="D20" s="1">
        <v>613</v>
      </c>
      <c r="E20" s="25" t="s">
        <v>275</v>
      </c>
      <c r="F20" s="1">
        <v>-460</v>
      </c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1872935</v>
      </c>
    </row>
    <row r="21" spans="1:16" s="31" customFormat="1" ht="19.5" customHeight="1">
      <c r="A21" s="2">
        <v>6</v>
      </c>
      <c r="B21" s="2">
        <v>25</v>
      </c>
      <c r="C21" s="1" t="s">
        <v>16</v>
      </c>
      <c r="D21" s="1">
        <v>614</v>
      </c>
      <c r="E21" s="118" t="s">
        <v>471</v>
      </c>
      <c r="F21" s="1"/>
      <c r="G21" s="1"/>
      <c r="H21" s="1"/>
      <c r="I21" s="1"/>
      <c r="J21" s="1"/>
      <c r="K21" s="1"/>
      <c r="L21" s="1"/>
      <c r="M21" s="1"/>
      <c r="N21" s="1">
        <v>8779</v>
      </c>
      <c r="O21" s="1">
        <f t="shared" si="0"/>
        <v>8779</v>
      </c>
      <c r="P21" s="1">
        <f t="shared" si="1"/>
        <v>1864156</v>
      </c>
    </row>
    <row r="22" spans="1:16" s="31" customFormat="1" ht="19.5" customHeight="1">
      <c r="A22" s="2">
        <v>6</v>
      </c>
      <c r="B22" s="2">
        <v>25</v>
      </c>
      <c r="C22" s="1" t="s">
        <v>16</v>
      </c>
      <c r="D22" s="1">
        <v>614</v>
      </c>
      <c r="E22" s="25" t="s">
        <v>472</v>
      </c>
      <c r="F22" s="1"/>
      <c r="G22" s="1"/>
      <c r="H22" s="1"/>
      <c r="I22" s="1"/>
      <c r="J22" s="1"/>
      <c r="K22" s="1"/>
      <c r="L22" s="1"/>
      <c r="M22" s="1">
        <v>1400</v>
      </c>
      <c r="N22" s="1"/>
      <c r="O22" s="1">
        <f t="shared" si="0"/>
        <v>1400</v>
      </c>
      <c r="P22" s="1">
        <f t="shared" si="1"/>
        <v>1862756</v>
      </c>
    </row>
    <row r="23" spans="1:16" s="31" customFormat="1" ht="19.5" customHeight="1">
      <c r="A23" s="2">
        <v>6</v>
      </c>
      <c r="B23" s="2">
        <v>25</v>
      </c>
      <c r="C23" s="1" t="s">
        <v>16</v>
      </c>
      <c r="D23" s="1">
        <v>615</v>
      </c>
      <c r="E23" s="25" t="s">
        <v>473</v>
      </c>
      <c r="F23" s="1"/>
      <c r="G23" s="1"/>
      <c r="H23" s="1"/>
      <c r="I23" s="1"/>
      <c r="J23" s="1"/>
      <c r="K23" s="1"/>
      <c r="L23" s="1"/>
      <c r="M23" s="1"/>
      <c r="N23" s="1">
        <v>6100</v>
      </c>
      <c r="O23" s="1">
        <f t="shared" si="0"/>
        <v>6100</v>
      </c>
      <c r="P23" s="1">
        <f t="shared" si="1"/>
        <v>1856656</v>
      </c>
    </row>
    <row r="24" spans="1:16" s="31" customFormat="1" ht="19.5" customHeight="1">
      <c r="A24" s="2">
        <v>6</v>
      </c>
      <c r="B24" s="2">
        <v>25</v>
      </c>
      <c r="C24" s="1" t="s">
        <v>16</v>
      </c>
      <c r="D24" s="1">
        <f>D23+1</f>
        <v>616</v>
      </c>
      <c r="E24" s="118" t="s">
        <v>474</v>
      </c>
      <c r="F24" s="1"/>
      <c r="G24" s="1"/>
      <c r="H24" s="1"/>
      <c r="I24" s="1"/>
      <c r="J24" s="1"/>
      <c r="K24" s="1">
        <v>61172</v>
      </c>
      <c r="L24" s="1"/>
      <c r="M24" s="1"/>
      <c r="N24" s="1"/>
      <c r="O24" s="1">
        <f t="shared" si="0"/>
        <v>61172</v>
      </c>
      <c r="P24" s="1">
        <f t="shared" si="1"/>
        <v>1795484</v>
      </c>
    </row>
    <row r="25" spans="1:16" s="31" customFormat="1" ht="19.5" customHeight="1">
      <c r="A25" s="2">
        <v>6</v>
      </c>
      <c r="B25" s="2">
        <v>25</v>
      </c>
      <c r="C25" s="1" t="s">
        <v>16</v>
      </c>
      <c r="D25" s="1">
        <f>D24+1</f>
        <v>617</v>
      </c>
      <c r="E25" s="25" t="s">
        <v>273</v>
      </c>
      <c r="F25" s="1"/>
      <c r="G25" s="1"/>
      <c r="H25" s="1"/>
      <c r="I25" s="1"/>
      <c r="J25" s="1"/>
      <c r="K25" s="1">
        <v>82883</v>
      </c>
      <c r="L25" s="1"/>
      <c r="M25" s="1"/>
      <c r="N25" s="1"/>
      <c r="O25" s="1">
        <f t="shared" si="0"/>
        <v>82883</v>
      </c>
      <c r="P25" s="1">
        <f t="shared" si="1"/>
        <v>1712601</v>
      </c>
    </row>
    <row r="26" spans="1:16" s="31" customFormat="1" ht="19.5" customHeight="1">
      <c r="A26" s="2">
        <v>6</v>
      </c>
      <c r="B26" s="2">
        <v>30</v>
      </c>
      <c r="C26" s="1" t="s">
        <v>16</v>
      </c>
      <c r="D26" s="1">
        <f>D25+1</f>
        <v>618</v>
      </c>
      <c r="E26" s="25" t="s">
        <v>475</v>
      </c>
      <c r="F26" s="1"/>
      <c r="G26" s="1"/>
      <c r="H26" s="1"/>
      <c r="I26" s="1"/>
      <c r="J26" s="1">
        <v>630</v>
      </c>
      <c r="K26" s="1"/>
      <c r="L26" s="1"/>
      <c r="M26" s="1"/>
      <c r="N26" s="1"/>
      <c r="O26" s="1">
        <f t="shared" si="0"/>
        <v>630</v>
      </c>
      <c r="P26" s="1">
        <f t="shared" si="1"/>
        <v>1711971</v>
      </c>
    </row>
    <row r="27" spans="1:16" s="31" customFormat="1" ht="19.5" customHeight="1">
      <c r="A27" s="2">
        <v>6</v>
      </c>
      <c r="B27" s="2">
        <v>30</v>
      </c>
      <c r="C27" s="1" t="s">
        <v>16</v>
      </c>
      <c r="D27" s="1">
        <f>D26+1</f>
        <v>619</v>
      </c>
      <c r="E27" s="25" t="s">
        <v>476</v>
      </c>
      <c r="F27" s="1"/>
      <c r="G27" s="1"/>
      <c r="H27" s="1"/>
      <c r="I27" s="1"/>
      <c r="J27" s="1"/>
      <c r="K27" s="1"/>
      <c r="L27" s="1"/>
      <c r="M27" s="1"/>
      <c r="N27" s="1">
        <v>630</v>
      </c>
      <c r="O27" s="1">
        <f t="shared" si="0"/>
        <v>630</v>
      </c>
      <c r="P27" s="1">
        <f t="shared" si="1"/>
        <v>1711341</v>
      </c>
    </row>
    <row r="28" spans="1:16" s="31" customFormat="1" ht="16.5">
      <c r="A28" s="2">
        <v>6</v>
      </c>
      <c r="B28" s="2">
        <v>30</v>
      </c>
      <c r="C28" s="1" t="s">
        <v>16</v>
      </c>
      <c r="D28" s="1">
        <v>621</v>
      </c>
      <c r="E28" s="25" t="s">
        <v>274</v>
      </c>
      <c r="F28" s="1"/>
      <c r="G28" s="1"/>
      <c r="H28" s="1"/>
      <c r="I28" s="1"/>
      <c r="J28" s="1"/>
      <c r="K28" s="1"/>
      <c r="L28" s="1"/>
      <c r="M28" s="1"/>
      <c r="N28" s="1">
        <v>3400</v>
      </c>
      <c r="O28" s="1">
        <f t="shared" si="0"/>
        <v>3400</v>
      </c>
      <c r="P28" s="1">
        <f t="shared" si="1"/>
        <v>1707941</v>
      </c>
    </row>
    <row r="29" spans="1:16" s="31" customFormat="1" ht="28.5">
      <c r="A29" s="2">
        <v>6</v>
      </c>
      <c r="B29" s="2">
        <v>30</v>
      </c>
      <c r="C29" s="1" t="s">
        <v>16</v>
      </c>
      <c r="D29" s="1">
        <v>622</v>
      </c>
      <c r="E29" s="118" t="s">
        <v>477</v>
      </c>
      <c r="F29" s="1"/>
      <c r="G29" s="1"/>
      <c r="H29" s="1">
        <v>82320</v>
      </c>
      <c r="I29" s="1"/>
      <c r="J29" s="1"/>
      <c r="K29" s="1"/>
      <c r="L29" s="1"/>
      <c r="M29" s="1"/>
      <c r="N29" s="1"/>
      <c r="O29" s="1">
        <f t="shared" si="0"/>
        <v>82320</v>
      </c>
      <c r="P29" s="1">
        <f t="shared" si="1"/>
        <v>1625621</v>
      </c>
    </row>
    <row r="30" spans="1:16" s="31" customFormat="1" ht="19.5" customHeight="1">
      <c r="A30" s="2">
        <v>6</v>
      </c>
      <c r="B30" s="2">
        <v>30</v>
      </c>
      <c r="C30" s="1" t="s">
        <v>16</v>
      </c>
      <c r="D30" s="1">
        <v>623</v>
      </c>
      <c r="E30" s="25" t="s">
        <v>478</v>
      </c>
      <c r="F30" s="1"/>
      <c r="G30" s="1">
        <v>41768</v>
      </c>
      <c r="H30" s="1"/>
      <c r="I30" s="1"/>
      <c r="J30" s="1"/>
      <c r="K30" s="1"/>
      <c r="L30" s="1"/>
      <c r="M30" s="1"/>
      <c r="N30" s="1"/>
      <c r="O30" s="1">
        <f t="shared" si="0"/>
        <v>41768</v>
      </c>
      <c r="P30" s="1">
        <f t="shared" si="1"/>
        <v>1583853</v>
      </c>
    </row>
    <row r="31" spans="1:16" s="31" customFormat="1" ht="19.5" customHeight="1">
      <c r="A31" s="2">
        <v>6</v>
      </c>
      <c r="B31" s="2">
        <v>30</v>
      </c>
      <c r="C31" s="1" t="s">
        <v>16</v>
      </c>
      <c r="D31" s="1">
        <v>624</v>
      </c>
      <c r="E31" s="25" t="s">
        <v>479</v>
      </c>
      <c r="F31" s="1"/>
      <c r="G31" s="1"/>
      <c r="H31" s="1">
        <v>1900</v>
      </c>
      <c r="I31" s="1"/>
      <c r="J31" s="1"/>
      <c r="K31" s="1"/>
      <c r="L31" s="1"/>
      <c r="M31" s="1"/>
      <c r="N31" s="1"/>
      <c r="O31" s="1">
        <f t="shared" si="0"/>
        <v>1900</v>
      </c>
      <c r="P31" s="1">
        <f t="shared" si="1"/>
        <v>1581953</v>
      </c>
    </row>
    <row r="32" spans="1:16" s="31" customFormat="1" ht="19.5" customHeight="1">
      <c r="A32" s="2">
        <v>6</v>
      </c>
      <c r="B32" s="2">
        <v>30</v>
      </c>
      <c r="C32" s="1" t="s">
        <v>16</v>
      </c>
      <c r="D32" s="1">
        <v>625</v>
      </c>
      <c r="E32" s="25" t="s">
        <v>480</v>
      </c>
      <c r="F32" s="1"/>
      <c r="G32" s="1"/>
      <c r="H32" s="1">
        <v>203490</v>
      </c>
      <c r="I32" s="1"/>
      <c r="J32" s="1"/>
      <c r="K32" s="1"/>
      <c r="L32" s="1"/>
      <c r="M32" s="1"/>
      <c r="N32" s="1"/>
      <c r="O32" s="1">
        <f t="shared" si="0"/>
        <v>203490</v>
      </c>
      <c r="P32" s="1">
        <f t="shared" si="1"/>
        <v>1378463</v>
      </c>
    </row>
    <row r="33" spans="1:16" s="31" customFormat="1" ht="19.5" customHeight="1">
      <c r="A33" s="2">
        <v>6</v>
      </c>
      <c r="B33" s="2">
        <v>30</v>
      </c>
      <c r="C33" s="1" t="s">
        <v>16</v>
      </c>
      <c r="D33" s="1">
        <v>626</v>
      </c>
      <c r="E33" s="25" t="s">
        <v>481</v>
      </c>
      <c r="F33" s="1"/>
      <c r="G33" s="1"/>
      <c r="H33" s="1"/>
      <c r="I33" s="1"/>
      <c r="J33" s="1">
        <v>28600</v>
      </c>
      <c r="K33" s="1"/>
      <c r="L33" s="1"/>
      <c r="M33" s="1"/>
      <c r="N33" s="1"/>
      <c r="O33" s="1">
        <f t="shared" si="0"/>
        <v>28600</v>
      </c>
      <c r="P33" s="1">
        <f t="shared" si="1"/>
        <v>1349863</v>
      </c>
    </row>
    <row r="34" spans="1:16" s="31" customFormat="1" ht="19.5" customHeight="1">
      <c r="A34" s="2">
        <v>6</v>
      </c>
      <c r="B34" s="2">
        <v>30</v>
      </c>
      <c r="C34" s="1" t="s">
        <v>16</v>
      </c>
      <c r="D34" s="1">
        <v>627</v>
      </c>
      <c r="E34" s="25" t="s">
        <v>272</v>
      </c>
      <c r="F34" s="1"/>
      <c r="G34" s="1"/>
      <c r="H34" s="1"/>
      <c r="I34" s="1">
        <v>22400</v>
      </c>
      <c r="J34" s="1"/>
      <c r="K34" s="1"/>
      <c r="L34" s="1"/>
      <c r="M34" s="1"/>
      <c r="N34" s="1"/>
      <c r="O34" s="1">
        <f t="shared" si="0"/>
        <v>22400</v>
      </c>
      <c r="P34" s="1">
        <f t="shared" si="1"/>
        <v>1327463</v>
      </c>
    </row>
    <row r="35" spans="1:16" s="31" customFormat="1" ht="19.5" customHeight="1">
      <c r="A35" s="2">
        <v>6</v>
      </c>
      <c r="B35" s="2">
        <v>30</v>
      </c>
      <c r="C35" s="1" t="s">
        <v>16</v>
      </c>
      <c r="D35" s="1">
        <v>628</v>
      </c>
      <c r="E35" s="25" t="s">
        <v>482</v>
      </c>
      <c r="F35" s="1"/>
      <c r="G35" s="1"/>
      <c r="H35" s="1">
        <v>13395</v>
      </c>
      <c r="I35" s="1"/>
      <c r="J35" s="1"/>
      <c r="K35" s="1"/>
      <c r="L35" s="1"/>
      <c r="M35" s="1"/>
      <c r="N35" s="1"/>
      <c r="O35" s="1">
        <f t="shared" si="0"/>
        <v>13395</v>
      </c>
      <c r="P35" s="1">
        <f t="shared" si="1"/>
        <v>1314068</v>
      </c>
    </row>
    <row r="36" spans="1:16" s="31" customFormat="1" ht="19.5" customHeight="1">
      <c r="A36" s="2">
        <v>6</v>
      </c>
      <c r="B36" s="2">
        <v>30</v>
      </c>
      <c r="C36" s="1" t="s">
        <v>16</v>
      </c>
      <c r="D36" s="1">
        <v>629</v>
      </c>
      <c r="E36" s="25" t="s">
        <v>483</v>
      </c>
      <c r="F36" s="1"/>
      <c r="G36" s="1"/>
      <c r="H36" s="1">
        <v>172448</v>
      </c>
      <c r="I36" s="1"/>
      <c r="J36" s="1"/>
      <c r="K36" s="1"/>
      <c r="L36" s="1"/>
      <c r="M36" s="1"/>
      <c r="N36" s="1"/>
      <c r="O36" s="1">
        <f t="shared" si="0"/>
        <v>172448</v>
      </c>
      <c r="P36" s="1">
        <f t="shared" si="1"/>
        <v>1141620</v>
      </c>
    </row>
    <row r="37" spans="1:16" s="31" customFormat="1" ht="19.5" customHeight="1">
      <c r="A37" s="2">
        <v>6</v>
      </c>
      <c r="B37" s="2">
        <v>30</v>
      </c>
      <c r="C37" s="1" t="s">
        <v>16</v>
      </c>
      <c r="D37" s="1">
        <f>D36+1</f>
        <v>630</v>
      </c>
      <c r="E37" s="25" t="s">
        <v>484</v>
      </c>
      <c r="F37" s="1"/>
      <c r="G37" s="1"/>
      <c r="H37" s="1">
        <v>10357</v>
      </c>
      <c r="I37" s="1"/>
      <c r="J37" s="1"/>
      <c r="K37" s="1"/>
      <c r="L37" s="1"/>
      <c r="M37" s="1"/>
      <c r="N37" s="1"/>
      <c r="O37" s="1">
        <f t="shared" si="0"/>
        <v>10357</v>
      </c>
      <c r="P37" s="1">
        <f t="shared" si="1"/>
        <v>1131263</v>
      </c>
    </row>
    <row r="38" spans="1:16" s="31" customFormat="1" ht="19.5" customHeight="1">
      <c r="A38" s="2">
        <v>6</v>
      </c>
      <c r="B38" s="2">
        <v>30</v>
      </c>
      <c r="C38" s="1" t="s">
        <v>16</v>
      </c>
      <c r="D38" s="1">
        <f>D37+1</f>
        <v>631</v>
      </c>
      <c r="E38" s="25" t="s">
        <v>485</v>
      </c>
      <c r="F38" s="1"/>
      <c r="G38" s="1"/>
      <c r="H38" s="1">
        <v>118405</v>
      </c>
      <c r="I38" s="1"/>
      <c r="J38" s="1"/>
      <c r="K38" s="1"/>
      <c r="L38" s="1"/>
      <c r="M38" s="1"/>
      <c r="N38" s="1"/>
      <c r="O38" s="1">
        <f t="shared" si="0"/>
        <v>118405</v>
      </c>
      <c r="P38" s="1">
        <f t="shared" si="1"/>
        <v>1012858</v>
      </c>
    </row>
    <row r="39" spans="1:16" s="32" customFormat="1" ht="19.5" customHeight="1">
      <c r="A39" s="33"/>
      <c r="B39" s="33"/>
      <c r="C39" s="34"/>
      <c r="D39" s="15"/>
      <c r="E39" s="14" t="s">
        <v>32</v>
      </c>
      <c r="F39" s="15">
        <f>SUM(F5:F38)</f>
        <v>623735</v>
      </c>
      <c r="G39" s="15">
        <f aca="true" t="shared" si="2" ref="G39:N39">SUM(G5:G38)</f>
        <v>44868</v>
      </c>
      <c r="H39" s="15">
        <f t="shared" si="2"/>
        <v>1031175</v>
      </c>
      <c r="I39" s="15">
        <f t="shared" si="2"/>
        <v>22400</v>
      </c>
      <c r="J39" s="15">
        <f t="shared" si="2"/>
        <v>29230</v>
      </c>
      <c r="K39" s="15">
        <f t="shared" si="2"/>
        <v>144055</v>
      </c>
      <c r="L39" s="15">
        <f t="shared" si="2"/>
        <v>16480</v>
      </c>
      <c r="M39" s="15">
        <f t="shared" si="2"/>
        <v>23340</v>
      </c>
      <c r="N39" s="15">
        <f t="shared" si="2"/>
        <v>25053</v>
      </c>
      <c r="O39" s="15">
        <f t="shared" si="0"/>
        <v>1336601</v>
      </c>
      <c r="P39" s="1">
        <f>F39-O39</f>
        <v>-712866</v>
      </c>
    </row>
    <row r="40" spans="1:16" s="32" customFormat="1" ht="24.75" customHeight="1">
      <c r="A40" s="33"/>
      <c r="B40" s="33"/>
      <c r="C40" s="34"/>
      <c r="D40" s="15"/>
      <c r="E40" s="14" t="s">
        <v>33</v>
      </c>
      <c r="F40" s="15">
        <f>'05分類帳'!F25+'06分類帳'!F39</f>
        <v>7664846</v>
      </c>
      <c r="G40" s="15">
        <f>'05分類帳'!G25+'06分類帳'!G39</f>
        <v>356808</v>
      </c>
      <c r="H40" s="15">
        <f>'05分類帳'!H25+'06分類帳'!H39</f>
        <v>4147505</v>
      </c>
      <c r="I40" s="15">
        <f>'05分類帳'!I25+'06分類帳'!I39</f>
        <v>173070</v>
      </c>
      <c r="J40" s="15">
        <f>'05分類帳'!J25+'06分類帳'!J39</f>
        <v>265120</v>
      </c>
      <c r="K40" s="15">
        <f>'05分類帳'!K25+'06分類帳'!K39</f>
        <v>1192640</v>
      </c>
      <c r="L40" s="15">
        <f>'05分類帳'!L25+'06分類帳'!L39</f>
        <v>267068</v>
      </c>
      <c r="M40" s="15">
        <f>'05分類帳'!M25+'06分類帳'!M39</f>
        <v>89400</v>
      </c>
      <c r="N40" s="15">
        <f>'05分類帳'!N25+'06分類帳'!N39</f>
        <v>160377</v>
      </c>
      <c r="O40" s="15">
        <f t="shared" si="0"/>
        <v>6651988</v>
      </c>
      <c r="P40" s="15">
        <f>F40-O40</f>
        <v>1012858</v>
      </c>
    </row>
    <row r="41" spans="1:16" ht="49.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1:16" s="30" customFormat="1" ht="51" customHeight="1">
      <c r="A42" s="36"/>
      <c r="B42" s="36"/>
      <c r="C42" s="36"/>
      <c r="D42" s="36"/>
      <c r="E42" s="60" t="s">
        <v>189</v>
      </c>
      <c r="F42" s="5" t="s">
        <v>43</v>
      </c>
      <c r="G42" s="5" t="s">
        <v>87</v>
      </c>
      <c r="H42" s="5" t="s">
        <v>202</v>
      </c>
      <c r="I42" s="5" t="s">
        <v>188</v>
      </c>
      <c r="J42" s="5" t="s">
        <v>204</v>
      </c>
      <c r="K42" s="5" t="s">
        <v>46</v>
      </c>
      <c r="L42" s="5"/>
      <c r="M42" s="5"/>
      <c r="N42" s="5"/>
      <c r="O42" s="157" t="s">
        <v>184</v>
      </c>
      <c r="P42" s="158"/>
    </row>
    <row r="43" spans="1:16" ht="34.5" customHeight="1">
      <c r="A43" s="35"/>
      <c r="B43" s="35"/>
      <c r="C43" s="35"/>
      <c r="D43" s="35"/>
      <c r="E43" s="26"/>
      <c r="F43" s="93">
        <f>F5+F6+F8+F20-620</f>
        <v>622712</v>
      </c>
      <c r="G43" s="93">
        <v>620</v>
      </c>
      <c r="H43" s="93"/>
      <c r="I43" s="28"/>
      <c r="J43" s="28"/>
      <c r="K43" s="27">
        <f>F7</f>
        <v>403</v>
      </c>
      <c r="L43" s="27"/>
      <c r="M43" s="94"/>
      <c r="N43" s="94"/>
      <c r="O43" s="159">
        <f>SUM(F43:N43)</f>
        <v>623735</v>
      </c>
      <c r="P43" s="160"/>
    </row>
  </sheetData>
  <mergeCells count="9">
    <mergeCell ref="J1:P1"/>
    <mergeCell ref="A1:I1"/>
    <mergeCell ref="O42:P42"/>
    <mergeCell ref="O43:P43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3"/>
  <headerFooter alignWithMargins="0">
    <oddFooter>&amp;C第 &amp;P 頁，共 &amp;N 頁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33" customHeight="1">
      <c r="A1" s="169" t="str">
        <f>'05結算'!A1:C1</f>
        <v>   嘉義縣太保市南新國民小學</v>
      </c>
      <c r="B1" s="169"/>
      <c r="C1" s="169"/>
      <c r="D1" s="168" t="s">
        <v>487</v>
      </c>
      <c r="E1" s="168"/>
      <c r="F1" s="168"/>
      <c r="G1" s="168"/>
      <c r="H1" s="168"/>
    </row>
    <row r="2" spans="1:8" ht="25.5" customHeight="1">
      <c r="A2" s="161" t="s">
        <v>96</v>
      </c>
      <c r="B2" s="161"/>
      <c r="C2" s="161"/>
      <c r="D2" s="161" t="s">
        <v>97</v>
      </c>
      <c r="E2" s="161"/>
      <c r="F2" s="161"/>
      <c r="G2" s="161" t="s">
        <v>76</v>
      </c>
      <c r="H2" s="161"/>
    </row>
    <row r="3" spans="1:8" ht="25.5" customHeight="1">
      <c r="A3" s="4" t="s">
        <v>98</v>
      </c>
      <c r="B3" s="84" t="s">
        <v>99</v>
      </c>
      <c r="C3" s="4" t="s">
        <v>100</v>
      </c>
      <c r="D3" s="4" t="s">
        <v>101</v>
      </c>
      <c r="E3" s="84" t="s">
        <v>102</v>
      </c>
      <c r="F3" s="4" t="s">
        <v>72</v>
      </c>
      <c r="G3" s="84" t="s">
        <v>102</v>
      </c>
      <c r="H3" s="4" t="s">
        <v>72</v>
      </c>
    </row>
    <row r="4" spans="1:8" ht="25.5" customHeight="1">
      <c r="A4" s="4" t="s">
        <v>83</v>
      </c>
      <c r="B4" s="85">
        <f>'06分類帳'!P4</f>
        <v>1725724</v>
      </c>
      <c r="C4" s="162" t="s">
        <v>492</v>
      </c>
      <c r="D4" s="4" t="s">
        <v>152</v>
      </c>
      <c r="E4" s="85">
        <f>'06分類帳'!G39</f>
        <v>44868</v>
      </c>
      <c r="F4" s="86">
        <f>E4/(E13-E8)</f>
        <v>0.037623705919939354</v>
      </c>
      <c r="G4" s="85">
        <f>'06分類帳'!G40</f>
        <v>356808</v>
      </c>
      <c r="H4" s="86">
        <f>G4/(G13-G8)</f>
        <v>0.06535725511544602</v>
      </c>
    </row>
    <row r="5" spans="1:8" ht="25.5" customHeight="1">
      <c r="A5" s="4" t="s">
        <v>85</v>
      </c>
      <c r="B5" s="85">
        <f>'06分類帳'!F43</f>
        <v>622712</v>
      </c>
      <c r="C5" s="163"/>
      <c r="D5" s="4" t="s">
        <v>153</v>
      </c>
      <c r="E5" s="85">
        <f>'06分類帳'!H39</f>
        <v>1031175</v>
      </c>
      <c r="F5" s="86">
        <f>E5/(E13-E8)</f>
        <v>0.8646836264596921</v>
      </c>
      <c r="G5" s="85">
        <f>'06分類帳'!H40</f>
        <v>4147505</v>
      </c>
      <c r="H5" s="86">
        <f>G5/(G13-G8)</f>
        <v>0.75970701995916</v>
      </c>
    </row>
    <row r="6" spans="1:8" ht="29.25" customHeight="1">
      <c r="A6" s="5" t="s">
        <v>87</v>
      </c>
      <c r="B6" s="85">
        <f>'06分類帳'!G43</f>
        <v>620</v>
      </c>
      <c r="C6" s="163"/>
      <c r="D6" s="4" t="s">
        <v>154</v>
      </c>
      <c r="E6" s="85">
        <f>'06分類帳'!I39</f>
        <v>22400</v>
      </c>
      <c r="F6" s="86">
        <f>E6/(E13-E8)</f>
        <v>0.01878334252934478</v>
      </c>
      <c r="G6" s="85">
        <f>'06分類帳'!I40</f>
        <v>173070</v>
      </c>
      <c r="H6" s="86">
        <f>G6/(G13-G8)</f>
        <v>0.03170158780865407</v>
      </c>
    </row>
    <row r="7" spans="1:8" ht="33" customHeight="1">
      <c r="A7" s="96" t="s">
        <v>202</v>
      </c>
      <c r="B7" s="85">
        <f>'06分類帳'!H43</f>
        <v>0</v>
      </c>
      <c r="C7" s="163"/>
      <c r="D7" s="4" t="s">
        <v>155</v>
      </c>
      <c r="E7" s="85">
        <f>'06分類帳'!J39</f>
        <v>29230</v>
      </c>
      <c r="F7" s="86">
        <f>E7/(E13-E8)</f>
        <v>0.024510584916640533</v>
      </c>
      <c r="G7" s="85">
        <f>'06分類帳'!J40</f>
        <v>265120</v>
      </c>
      <c r="H7" s="86">
        <f>G7/(G13-G8)</f>
        <v>0.0485625756042663</v>
      </c>
    </row>
    <row r="8" spans="1:8" ht="33" customHeight="1">
      <c r="A8" s="96" t="s">
        <v>187</v>
      </c>
      <c r="B8" s="85">
        <f>'06分類帳'!I43</f>
        <v>0</v>
      </c>
      <c r="C8" s="163"/>
      <c r="D8" s="4" t="s">
        <v>156</v>
      </c>
      <c r="E8" s="85">
        <f>'06分類帳'!K39</f>
        <v>144055</v>
      </c>
      <c r="F8" s="86"/>
      <c r="G8" s="85">
        <f>'06分類帳'!K40</f>
        <v>1192640</v>
      </c>
      <c r="H8" s="86"/>
    </row>
    <row r="9" spans="1:8" ht="32.25" customHeight="1">
      <c r="A9" s="60" t="s">
        <v>204</v>
      </c>
      <c r="B9" s="85">
        <f>'06分類帳'!J43</f>
        <v>0</v>
      </c>
      <c r="C9" s="163"/>
      <c r="D9" s="4" t="s">
        <v>157</v>
      </c>
      <c r="E9" s="85">
        <f>'06分類帳'!L39</f>
        <v>16480</v>
      </c>
      <c r="F9" s="86">
        <f>E9/(E13-E8)</f>
        <v>0.013819173432303659</v>
      </c>
      <c r="G9" s="85">
        <f>'06分類帳'!L40</f>
        <v>267068</v>
      </c>
      <c r="H9" s="86">
        <f>G9/(G13-G8)</f>
        <v>0.048919394770217985</v>
      </c>
    </row>
    <row r="10" spans="1:8" ht="30" customHeight="1">
      <c r="A10" s="4" t="s">
        <v>159</v>
      </c>
      <c r="B10" s="85">
        <f>'06分類帳'!K43</f>
        <v>403</v>
      </c>
      <c r="C10" s="163"/>
      <c r="D10" s="4" t="s">
        <v>158</v>
      </c>
      <c r="E10" s="85">
        <f>'06分類帳'!M39</f>
        <v>23340</v>
      </c>
      <c r="F10" s="86">
        <f>E10/(E13-E8)</f>
        <v>0.019571572081915498</v>
      </c>
      <c r="G10" s="85">
        <f>'06分類帳'!M40</f>
        <v>89400</v>
      </c>
      <c r="H10" s="86">
        <f>G10/(G13-G8)</f>
        <v>0.016375581846037292</v>
      </c>
    </row>
    <row r="11" spans="1:8" ht="26.25" customHeight="1">
      <c r="A11" s="60"/>
      <c r="B11" s="85">
        <f>'06分類帳'!L43</f>
        <v>0</v>
      </c>
      <c r="C11" s="163"/>
      <c r="D11" s="4" t="s">
        <v>160</v>
      </c>
      <c r="E11" s="85">
        <f>'06分類帳'!N39</f>
        <v>25053</v>
      </c>
      <c r="F11" s="86">
        <f>E11/(E13-E8)</f>
        <v>0.021007994660164054</v>
      </c>
      <c r="G11" s="85">
        <f>'06分類帳'!N40</f>
        <v>160377</v>
      </c>
      <c r="H11" s="86">
        <f>G11/(G13-G8)</f>
        <v>0.029376584896218375</v>
      </c>
    </row>
    <row r="12" spans="1:8" ht="18.75" customHeight="1">
      <c r="A12" s="4"/>
      <c r="B12" s="85">
        <f>'06分類帳'!M43</f>
        <v>0</v>
      </c>
      <c r="C12" s="178"/>
      <c r="D12" s="4"/>
      <c r="E12" s="85"/>
      <c r="F12" s="86"/>
      <c r="G12" s="85"/>
      <c r="H12" s="86"/>
    </row>
    <row r="13" spans="1:8" ht="25.5" customHeight="1">
      <c r="A13" s="4"/>
      <c r="B13" s="85">
        <f>'06分類帳'!N43</f>
        <v>0</v>
      </c>
      <c r="C13" s="178"/>
      <c r="D13" s="4" t="s">
        <v>161</v>
      </c>
      <c r="E13" s="85">
        <f>SUM(E4:E12)</f>
        <v>1336601</v>
      </c>
      <c r="F13" s="86">
        <f>(E13-E8)/(E13-E8)</f>
        <v>1</v>
      </c>
      <c r="G13" s="85">
        <f>SUM(G4:G12)</f>
        <v>6651988</v>
      </c>
      <c r="H13" s="86">
        <f>(G13-G8)/(G13-G8)</f>
        <v>1</v>
      </c>
    </row>
    <row r="14" spans="1:8" ht="25.5" customHeight="1">
      <c r="A14" s="4" t="s">
        <v>162</v>
      </c>
      <c r="B14" s="85">
        <f>SUM(B5:B13)</f>
        <v>623735</v>
      </c>
      <c r="C14" s="178"/>
      <c r="D14" s="4" t="s">
        <v>163</v>
      </c>
      <c r="E14" s="85">
        <f>'06分類帳'!P40</f>
        <v>1012858</v>
      </c>
      <c r="F14" s="86"/>
      <c r="G14" s="85">
        <f>E14</f>
        <v>1012858</v>
      </c>
      <c r="H14" s="86"/>
    </row>
    <row r="15" spans="1:8" ht="25.5" customHeight="1">
      <c r="A15" s="4" t="s">
        <v>164</v>
      </c>
      <c r="B15" s="85">
        <f>B14+B4</f>
        <v>2349459</v>
      </c>
      <c r="C15" s="179"/>
      <c r="D15" s="4" t="s">
        <v>164</v>
      </c>
      <c r="E15" s="85">
        <f>E13+E14</f>
        <v>2349459</v>
      </c>
      <c r="F15" s="87">
        <f>SUM(F4:F11)</f>
        <v>0.9999999999999999</v>
      </c>
      <c r="G15" s="85">
        <f>G13+G14</f>
        <v>7664846</v>
      </c>
      <c r="H15" s="87">
        <f>SUM(H4:H11)</f>
        <v>1</v>
      </c>
    </row>
    <row r="16" spans="1:8" ht="55.5" customHeight="1">
      <c r="A16" s="4" t="s">
        <v>165</v>
      </c>
      <c r="B16" s="166" t="s">
        <v>488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168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9.75390625" style="29" customWidth="1"/>
    <col min="7" max="7" width="9.125" style="29" customWidth="1"/>
    <col min="8" max="8" width="10.125" style="29" customWidth="1"/>
    <col min="9" max="10" width="9.125" style="29" customWidth="1"/>
    <col min="11" max="12" width="9.25390625" style="29" customWidth="1"/>
    <col min="13" max="13" width="9.625" style="29" customWidth="1"/>
    <col min="14" max="14" width="8.625" style="29" customWidth="1"/>
    <col min="15" max="15" width="10.625" style="29" customWidth="1"/>
    <col min="16" max="16" width="11.00390625" style="29" customWidth="1"/>
    <col min="17" max="16384" width="8.875" style="29" customWidth="1"/>
  </cols>
  <sheetData>
    <row r="1" spans="1:16" ht="33" customHeight="1">
      <c r="A1" s="155" t="s">
        <v>206</v>
      </c>
      <c r="B1" s="156"/>
      <c r="C1" s="156"/>
      <c r="D1" s="156"/>
      <c r="E1" s="156"/>
      <c r="F1" s="156"/>
      <c r="G1" s="156"/>
      <c r="H1" s="156"/>
      <c r="I1" s="156"/>
      <c r="J1" s="153" t="s">
        <v>276</v>
      </c>
      <c r="K1" s="153"/>
      <c r="L1" s="153"/>
      <c r="M1" s="153"/>
      <c r="N1" s="153"/>
      <c r="O1" s="153"/>
      <c r="P1" s="154"/>
    </row>
    <row r="2" spans="1:16" s="30" customFormat="1" ht="16.5">
      <c r="A2" s="161" t="s">
        <v>261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51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7</v>
      </c>
      <c r="B4" s="2">
        <v>1</v>
      </c>
      <c r="C4" s="1" t="s">
        <v>38</v>
      </c>
      <c r="D4" s="1" t="s">
        <v>38</v>
      </c>
      <c r="E4" s="24" t="s">
        <v>39</v>
      </c>
      <c r="F4" s="1">
        <v>812161</v>
      </c>
      <c r="G4" s="113"/>
      <c r="H4" s="113"/>
      <c r="I4" s="113"/>
      <c r="J4" s="113"/>
      <c r="K4" s="113"/>
      <c r="L4" s="113"/>
      <c r="M4" s="113"/>
      <c r="N4" s="113"/>
      <c r="O4" s="113"/>
      <c r="P4" s="1">
        <f>F4-O4</f>
        <v>812161</v>
      </c>
    </row>
    <row r="5" spans="1:16" s="31" customFormat="1" ht="19.5" customHeight="1">
      <c r="A5" s="2">
        <v>7</v>
      </c>
      <c r="B5" s="2">
        <v>17</v>
      </c>
      <c r="C5" s="1" t="s">
        <v>41</v>
      </c>
      <c r="D5" s="1">
        <v>701</v>
      </c>
      <c r="E5" s="24" t="s">
        <v>282</v>
      </c>
      <c r="F5" s="1"/>
      <c r="G5" s="1"/>
      <c r="H5" s="1"/>
      <c r="I5" s="1"/>
      <c r="J5" s="1"/>
      <c r="K5" s="1"/>
      <c r="L5" s="1">
        <v>10430</v>
      </c>
      <c r="M5" s="1"/>
      <c r="N5" s="1"/>
      <c r="O5" s="1">
        <f aca="true" t="shared" si="0" ref="O5:O10">SUM(G5:N5)</f>
        <v>10430</v>
      </c>
      <c r="P5" s="1">
        <f>P4-O5</f>
        <v>801731</v>
      </c>
    </row>
    <row r="6" spans="1:16" s="31" customFormat="1" ht="19.5" customHeight="1">
      <c r="A6" s="2">
        <v>7</v>
      </c>
      <c r="B6" s="2">
        <v>21</v>
      </c>
      <c r="C6" s="1" t="s">
        <v>41</v>
      </c>
      <c r="D6" s="1">
        <v>702</v>
      </c>
      <c r="E6" s="24" t="s">
        <v>280</v>
      </c>
      <c r="F6" s="1"/>
      <c r="G6" s="1"/>
      <c r="H6" s="1"/>
      <c r="I6" s="1"/>
      <c r="J6" s="1"/>
      <c r="K6" s="1"/>
      <c r="L6" s="1"/>
      <c r="M6" s="1"/>
      <c r="N6" s="1">
        <v>1096</v>
      </c>
      <c r="O6" s="1">
        <f t="shared" si="0"/>
        <v>1096</v>
      </c>
      <c r="P6" s="1">
        <f>P5-O6</f>
        <v>800635</v>
      </c>
    </row>
    <row r="7" spans="1:16" s="31" customFormat="1" ht="19.5" customHeight="1">
      <c r="A7" s="2">
        <v>7</v>
      </c>
      <c r="B7" s="2">
        <v>21</v>
      </c>
      <c r="C7" s="1" t="s">
        <v>41</v>
      </c>
      <c r="D7" s="1">
        <v>703</v>
      </c>
      <c r="E7" s="24" t="s">
        <v>281</v>
      </c>
      <c r="F7" s="1"/>
      <c r="G7" s="1"/>
      <c r="H7" s="1"/>
      <c r="I7" s="1"/>
      <c r="J7" s="1"/>
      <c r="K7" s="1"/>
      <c r="L7" s="1">
        <v>5098</v>
      </c>
      <c r="M7" s="1"/>
      <c r="N7" s="1"/>
      <c r="O7" s="1">
        <f t="shared" si="0"/>
        <v>5098</v>
      </c>
      <c r="P7" s="1">
        <f>P6-O7</f>
        <v>795537</v>
      </c>
    </row>
    <row r="8" spans="1:16" s="31" customFormat="1" ht="19.5" customHeight="1">
      <c r="A8" s="2">
        <v>7</v>
      </c>
      <c r="B8" s="2">
        <v>21</v>
      </c>
      <c r="C8" s="1" t="s">
        <v>41</v>
      </c>
      <c r="D8" s="1">
        <v>704</v>
      </c>
      <c r="E8" s="24" t="s">
        <v>283</v>
      </c>
      <c r="F8" s="1"/>
      <c r="G8" s="1"/>
      <c r="H8" s="1"/>
      <c r="I8" s="1"/>
      <c r="J8" s="1"/>
      <c r="K8" s="1"/>
      <c r="L8" s="1"/>
      <c r="M8" s="1"/>
      <c r="N8" s="1">
        <v>7665</v>
      </c>
      <c r="O8" s="1">
        <f t="shared" si="0"/>
        <v>7665</v>
      </c>
      <c r="P8" s="1">
        <f>P7-O8</f>
        <v>787872</v>
      </c>
    </row>
    <row r="9" spans="1:16" s="32" customFormat="1" ht="19.5" customHeight="1">
      <c r="A9" s="33"/>
      <c r="B9" s="33"/>
      <c r="C9" s="34"/>
      <c r="D9" s="15"/>
      <c r="E9" s="14" t="s">
        <v>32</v>
      </c>
      <c r="F9" s="15">
        <f>SUM(F4:F5)</f>
        <v>812161</v>
      </c>
      <c r="G9" s="15">
        <f>SUM(G5:G8)</f>
        <v>0</v>
      </c>
      <c r="H9" s="15">
        <f aca="true" t="shared" si="1" ref="H9:N9">SUM(H5:H8)</f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15528</v>
      </c>
      <c r="M9" s="15">
        <f t="shared" si="1"/>
        <v>0</v>
      </c>
      <c r="N9" s="15">
        <f t="shared" si="1"/>
        <v>8761</v>
      </c>
      <c r="O9" s="15">
        <f t="shared" si="0"/>
        <v>24289</v>
      </c>
      <c r="P9" s="1">
        <f>F9-O9</f>
        <v>787872</v>
      </c>
    </row>
    <row r="10" spans="1:16" s="32" customFormat="1" ht="19.5" customHeight="1">
      <c r="A10" s="33"/>
      <c r="B10" s="33"/>
      <c r="C10" s="34"/>
      <c r="D10" s="15"/>
      <c r="E10" s="14" t="s">
        <v>33</v>
      </c>
      <c r="F10" s="15">
        <f>F9</f>
        <v>812161</v>
      </c>
      <c r="G10" s="15">
        <f aca="true" t="shared" si="2" ref="G10:N10">G9</f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15528</v>
      </c>
      <c r="M10" s="15">
        <f t="shared" si="2"/>
        <v>0</v>
      </c>
      <c r="N10" s="15">
        <f t="shared" si="2"/>
        <v>8761</v>
      </c>
      <c r="O10" s="15">
        <f t="shared" si="0"/>
        <v>24289</v>
      </c>
      <c r="P10" s="15">
        <f>F10-O10</f>
        <v>787872</v>
      </c>
    </row>
    <row r="11" spans="1:16" ht="44.2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s="30" customFormat="1" ht="60" customHeight="1">
      <c r="A12" s="36"/>
      <c r="B12" s="36"/>
      <c r="C12" s="36"/>
      <c r="D12" s="36"/>
      <c r="E12" s="60" t="s">
        <v>189</v>
      </c>
      <c r="F12" s="5" t="s">
        <v>43</v>
      </c>
      <c r="G12" s="5" t="s">
        <v>87</v>
      </c>
      <c r="H12" s="5" t="s">
        <v>202</v>
      </c>
      <c r="I12" s="5" t="s">
        <v>188</v>
      </c>
      <c r="J12" s="5" t="s">
        <v>204</v>
      </c>
      <c r="K12" s="5" t="s">
        <v>46</v>
      </c>
      <c r="L12" s="5"/>
      <c r="M12" s="5"/>
      <c r="N12" s="5"/>
      <c r="O12" s="157" t="s">
        <v>184</v>
      </c>
      <c r="P12" s="158"/>
    </row>
    <row r="13" spans="1:16" ht="41.25" customHeight="1">
      <c r="A13" s="35"/>
      <c r="B13" s="35"/>
      <c r="C13" s="35"/>
      <c r="D13" s="35"/>
      <c r="E13" s="26"/>
      <c r="F13" s="93">
        <v>0</v>
      </c>
      <c r="G13" s="93">
        <v>0</v>
      </c>
      <c r="H13" s="93">
        <v>0</v>
      </c>
      <c r="I13" s="28">
        <v>0</v>
      </c>
      <c r="J13" s="28">
        <v>0</v>
      </c>
      <c r="K13" s="28">
        <v>0</v>
      </c>
      <c r="L13" s="27"/>
      <c r="M13" s="94"/>
      <c r="N13" s="94"/>
      <c r="O13" s="159">
        <f>SUM(F13:N13)</f>
        <v>0</v>
      </c>
      <c r="P13" s="160"/>
    </row>
  </sheetData>
  <mergeCells count="9">
    <mergeCell ref="J1:P1"/>
    <mergeCell ref="A1:I1"/>
    <mergeCell ref="O12:P12"/>
    <mergeCell ref="O13:P13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B16" sqref="B16:H16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">
        <v>207</v>
      </c>
      <c r="B1" s="169"/>
      <c r="C1" s="169"/>
      <c r="D1" s="168" t="s">
        <v>279</v>
      </c>
      <c r="E1" s="168"/>
      <c r="F1" s="168"/>
      <c r="G1" s="168"/>
      <c r="H1" s="168"/>
    </row>
    <row r="2" spans="1:8" ht="25.5" customHeight="1">
      <c r="A2" s="161" t="s">
        <v>74</v>
      </c>
      <c r="B2" s="161"/>
      <c r="C2" s="161"/>
      <c r="D2" s="161" t="s">
        <v>75</v>
      </c>
      <c r="E2" s="161"/>
      <c r="F2" s="161"/>
      <c r="G2" s="161" t="s">
        <v>76</v>
      </c>
      <c r="H2" s="161"/>
    </row>
    <row r="3" spans="1:8" ht="25.5" customHeight="1">
      <c r="A3" s="4" t="s">
        <v>77</v>
      </c>
      <c r="B3" s="84" t="s">
        <v>78</v>
      </c>
      <c r="C3" s="4" t="s">
        <v>79</v>
      </c>
      <c r="D3" s="4" t="s">
        <v>80</v>
      </c>
      <c r="E3" s="84" t="s">
        <v>81</v>
      </c>
      <c r="F3" s="4" t="s">
        <v>82</v>
      </c>
      <c r="G3" s="84" t="s">
        <v>81</v>
      </c>
      <c r="H3" s="4" t="s">
        <v>82</v>
      </c>
    </row>
    <row r="4" spans="1:8" ht="25.5" customHeight="1">
      <c r="A4" s="4" t="s">
        <v>83</v>
      </c>
      <c r="B4" s="85">
        <f>'07分類帳'!P4</f>
        <v>812161</v>
      </c>
      <c r="C4" s="162" t="s">
        <v>208</v>
      </c>
      <c r="D4" s="4" t="s">
        <v>84</v>
      </c>
      <c r="E4" s="85">
        <f>'07分類帳'!G9</f>
        <v>0</v>
      </c>
      <c r="F4" s="86">
        <f>E4/(E13-E8)</f>
        <v>0</v>
      </c>
      <c r="G4" s="85">
        <f>'07分類帳'!G10</f>
        <v>0</v>
      </c>
      <c r="H4" s="86">
        <f>G4/(G13-G8)</f>
        <v>0</v>
      </c>
    </row>
    <row r="5" spans="1:8" ht="25.5" customHeight="1">
      <c r="A5" s="4" t="s">
        <v>85</v>
      </c>
      <c r="B5" s="85">
        <f>'07分類帳'!F13</f>
        <v>0</v>
      </c>
      <c r="C5" s="163"/>
      <c r="D5" s="4" t="s">
        <v>86</v>
      </c>
      <c r="E5" s="85">
        <f>'07分類帳'!H9</f>
        <v>0</v>
      </c>
      <c r="F5" s="86">
        <f>E5/(E13-E8)</f>
        <v>0</v>
      </c>
      <c r="G5" s="85">
        <f>'07分類帳'!H10</f>
        <v>0</v>
      </c>
      <c r="H5" s="86">
        <f>G5/(G13-G8)</f>
        <v>0</v>
      </c>
    </row>
    <row r="6" spans="1:8" ht="29.25" customHeight="1">
      <c r="A6" s="5" t="s">
        <v>87</v>
      </c>
      <c r="B6" s="85">
        <f>'07分類帳'!G13</f>
        <v>0</v>
      </c>
      <c r="C6" s="163"/>
      <c r="D6" s="4" t="s">
        <v>88</v>
      </c>
      <c r="E6" s="85">
        <f>'07分類帳'!I9</f>
        <v>0</v>
      </c>
      <c r="F6" s="86">
        <f>E6/(E13-E8)</f>
        <v>0</v>
      </c>
      <c r="G6" s="85">
        <f>'07分類帳'!I10</f>
        <v>0</v>
      </c>
      <c r="H6" s="86">
        <f>G6/(G13-G8)</f>
        <v>0</v>
      </c>
    </row>
    <row r="7" spans="1:8" ht="32.25" customHeight="1">
      <c r="A7" s="96" t="s">
        <v>202</v>
      </c>
      <c r="B7" s="85">
        <f>'07分類帳'!H13</f>
        <v>0</v>
      </c>
      <c r="C7" s="163"/>
      <c r="D7" s="4" t="s">
        <v>10</v>
      </c>
      <c r="E7" s="85">
        <f>'07分類帳'!J9</f>
        <v>0</v>
      </c>
      <c r="F7" s="86">
        <f>E7/(E13-E8)</f>
        <v>0</v>
      </c>
      <c r="G7" s="85">
        <f>'07分類帳'!J10</f>
        <v>0</v>
      </c>
      <c r="H7" s="86">
        <f>G7/(G13-G8)</f>
        <v>0</v>
      </c>
    </row>
    <row r="8" spans="1:8" ht="33" customHeight="1">
      <c r="A8" s="96" t="s">
        <v>187</v>
      </c>
      <c r="B8" s="85">
        <v>0</v>
      </c>
      <c r="C8" s="163"/>
      <c r="D8" s="4" t="s">
        <v>18</v>
      </c>
      <c r="E8" s="85">
        <f>'07分類帳'!K9</f>
        <v>0</v>
      </c>
      <c r="F8" s="86"/>
      <c r="G8" s="85">
        <f>'07分類帳'!K10</f>
        <v>0</v>
      </c>
      <c r="H8" s="86"/>
    </row>
    <row r="9" spans="1:8" ht="32.25" customHeight="1">
      <c r="A9" s="60" t="s">
        <v>204</v>
      </c>
      <c r="B9" s="85">
        <f>'07分類帳'!J13</f>
        <v>0</v>
      </c>
      <c r="C9" s="163"/>
      <c r="D9" s="4" t="s">
        <v>89</v>
      </c>
      <c r="E9" s="85">
        <f>'07分類帳'!L9</f>
        <v>15528</v>
      </c>
      <c r="F9" s="86">
        <f>E9/(E13-E8)</f>
        <v>0.6393017415290873</v>
      </c>
      <c r="G9" s="85">
        <f>'07分類帳'!L10</f>
        <v>15528</v>
      </c>
      <c r="H9" s="86">
        <f>G9/(G13-G8)</f>
        <v>0.6393017415290873</v>
      </c>
    </row>
    <row r="10" spans="1:8" ht="35.25" customHeight="1">
      <c r="A10" s="4" t="s">
        <v>159</v>
      </c>
      <c r="B10" s="85">
        <f>'07分類帳'!K13</f>
        <v>0</v>
      </c>
      <c r="C10" s="163"/>
      <c r="D10" s="4" t="s">
        <v>90</v>
      </c>
      <c r="E10" s="85">
        <f>'07分類帳'!M9</f>
        <v>0</v>
      </c>
      <c r="F10" s="86">
        <f>E10/(E13-E8)</f>
        <v>0</v>
      </c>
      <c r="G10" s="85">
        <f>'07分類帳'!M10</f>
        <v>0</v>
      </c>
      <c r="H10" s="86">
        <f>G10/(G13-G8)</f>
        <v>0</v>
      </c>
    </row>
    <row r="11" spans="1:8" ht="27.75" customHeight="1">
      <c r="A11" s="60"/>
      <c r="B11" s="85">
        <f>'07分類帳'!L13</f>
        <v>0</v>
      </c>
      <c r="C11" s="163"/>
      <c r="D11" s="4" t="s">
        <v>11</v>
      </c>
      <c r="E11" s="85">
        <f>'07分類帳'!N10</f>
        <v>8761</v>
      </c>
      <c r="F11" s="86">
        <f>E11/(E13-E8)</f>
        <v>0.36069825847091275</v>
      </c>
      <c r="G11" s="85">
        <f>'07分類帳'!N10</f>
        <v>8761</v>
      </c>
      <c r="H11" s="86">
        <f>G11/(G13-G8)</f>
        <v>0.36069825847091275</v>
      </c>
    </row>
    <row r="12" spans="1:8" ht="23.25" customHeight="1">
      <c r="A12" s="4"/>
      <c r="B12" s="85">
        <f>'07分類帳'!M13</f>
        <v>0</v>
      </c>
      <c r="C12" s="164"/>
      <c r="D12" s="60"/>
      <c r="E12" s="85"/>
      <c r="F12" s="86"/>
      <c r="G12" s="85"/>
      <c r="H12" s="86"/>
    </row>
    <row r="13" spans="1:8" ht="27.75" customHeight="1">
      <c r="A13" s="4"/>
      <c r="B13" s="85">
        <f>'07分類帳'!N13</f>
        <v>0</v>
      </c>
      <c r="C13" s="164"/>
      <c r="D13" s="4" t="s">
        <v>91</v>
      </c>
      <c r="E13" s="85">
        <f>SUM(E4:E12)</f>
        <v>24289</v>
      </c>
      <c r="F13" s="86">
        <f>(E13-E8)/(E13-E8)</f>
        <v>1</v>
      </c>
      <c r="G13" s="85">
        <f>SUM(G4:G12)</f>
        <v>24289</v>
      </c>
      <c r="H13" s="87">
        <f>(G13-G8)/(G13-G8)</f>
        <v>1</v>
      </c>
    </row>
    <row r="14" spans="1:8" ht="30.75" customHeight="1">
      <c r="A14" s="4" t="s">
        <v>92</v>
      </c>
      <c r="B14" s="85">
        <f>SUM(B5:B13)</f>
        <v>0</v>
      </c>
      <c r="C14" s="164"/>
      <c r="D14" s="4" t="s">
        <v>93</v>
      </c>
      <c r="E14" s="85">
        <f>'07分類帳'!P10</f>
        <v>787872</v>
      </c>
      <c r="F14" s="86"/>
      <c r="G14" s="85">
        <f>E14</f>
        <v>787872</v>
      </c>
      <c r="H14" s="92"/>
    </row>
    <row r="15" spans="1:8" ht="27.75" customHeight="1">
      <c r="A15" s="4" t="s">
        <v>12</v>
      </c>
      <c r="B15" s="85">
        <f>B14+B4</f>
        <v>812161</v>
      </c>
      <c r="C15" s="165"/>
      <c r="D15" s="4" t="s">
        <v>12</v>
      </c>
      <c r="E15" s="85">
        <f>E13+E14</f>
        <v>812161</v>
      </c>
      <c r="F15" s="87">
        <f>SUM(F4:F11)</f>
        <v>1</v>
      </c>
      <c r="G15" s="85">
        <f>G13+G14</f>
        <v>812161</v>
      </c>
      <c r="H15" s="87">
        <f>SUM(H4:H11)</f>
        <v>1</v>
      </c>
    </row>
    <row r="16" spans="1:8" ht="66.75" customHeight="1">
      <c r="A16" s="4" t="s">
        <v>94</v>
      </c>
      <c r="B16" s="166" t="s">
        <v>284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95</v>
      </c>
      <c r="B17" s="167"/>
      <c r="C17" s="167"/>
      <c r="D17" s="167"/>
      <c r="E17" s="167"/>
      <c r="F17" s="167"/>
      <c r="G17" s="167"/>
      <c r="H17" s="167"/>
    </row>
  </sheetData>
  <mergeCells count="9">
    <mergeCell ref="A2:C2"/>
    <mergeCell ref="D2:F2"/>
    <mergeCell ref="G2:H2"/>
    <mergeCell ref="D1:H1"/>
    <mergeCell ref="A1:C1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9.75390625" style="29" customWidth="1"/>
    <col min="7" max="7" width="9.125" style="29" customWidth="1"/>
    <col min="8" max="8" width="10.125" style="29" customWidth="1"/>
    <col min="9" max="9" width="8.75390625" style="29" customWidth="1"/>
    <col min="10" max="10" width="8.625" style="29" customWidth="1"/>
    <col min="11" max="12" width="9.25390625" style="29" customWidth="1"/>
    <col min="13" max="13" width="9.625" style="29" customWidth="1"/>
    <col min="14" max="14" width="8.625" style="29" customWidth="1"/>
    <col min="15" max="15" width="10.625" style="29" customWidth="1"/>
    <col min="16" max="16" width="11.00390625" style="29" customWidth="1"/>
    <col min="17" max="16384" width="8.875" style="29" customWidth="1"/>
  </cols>
  <sheetData>
    <row r="1" spans="1:16" ht="33" customHeight="1">
      <c r="A1" s="155" t="str">
        <f>'07分類帳'!A1:I1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285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'07分類帳'!A2:B2</f>
        <v>103年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51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8</v>
      </c>
      <c r="B4" s="2">
        <v>1</v>
      </c>
      <c r="C4" s="1" t="s">
        <v>38</v>
      </c>
      <c r="D4" s="1" t="s">
        <v>38</v>
      </c>
      <c r="E4" s="24" t="s">
        <v>39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'07分類帳'!P10</f>
        <v>787872</v>
      </c>
    </row>
    <row r="5" spans="1:16" s="31" customFormat="1" ht="19.5" customHeight="1">
      <c r="A5" s="2"/>
      <c r="B5" s="2"/>
      <c r="C5" s="1"/>
      <c r="D5" s="1"/>
      <c r="E5" s="24"/>
      <c r="F5" s="1">
        <v>0</v>
      </c>
      <c r="G5" s="1"/>
      <c r="H5" s="1"/>
      <c r="I5" s="1"/>
      <c r="J5" s="1"/>
      <c r="K5" s="1"/>
      <c r="L5" s="1"/>
      <c r="M5" s="1"/>
      <c r="N5" s="1"/>
      <c r="O5" s="1">
        <f>SUM(G5:N5)</f>
        <v>0</v>
      </c>
      <c r="P5" s="1">
        <f>P4+F5-O5</f>
        <v>787872</v>
      </c>
    </row>
    <row r="6" spans="1:16" s="32" customFormat="1" ht="19.5" customHeight="1">
      <c r="A6" s="33"/>
      <c r="B6" s="33"/>
      <c r="C6" s="34"/>
      <c r="D6" s="15"/>
      <c r="E6" s="14" t="s">
        <v>32</v>
      </c>
      <c r="F6" s="15">
        <f aca="true" t="shared" si="0" ref="F6:N6">SUM(F5:F5)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>SUM(G6:N6)</f>
        <v>0</v>
      </c>
      <c r="P6" s="1">
        <f>F6-O6</f>
        <v>0</v>
      </c>
    </row>
    <row r="7" spans="1:16" s="32" customFormat="1" ht="19.5" customHeight="1">
      <c r="A7" s="33"/>
      <c r="B7" s="33"/>
      <c r="C7" s="34"/>
      <c r="D7" s="15"/>
      <c r="E7" s="14" t="s">
        <v>33</v>
      </c>
      <c r="F7" s="15">
        <f>F6+'07分類帳'!F10</f>
        <v>812161</v>
      </c>
      <c r="G7" s="15">
        <f>G6+'07分類帳'!G10</f>
        <v>0</v>
      </c>
      <c r="H7" s="15">
        <f>H6+'07分類帳'!H10</f>
        <v>0</v>
      </c>
      <c r="I7" s="15">
        <f>I6+'07分類帳'!I10</f>
        <v>0</v>
      </c>
      <c r="J7" s="15">
        <f>J6+'07分類帳'!J10</f>
        <v>0</v>
      </c>
      <c r="K7" s="15">
        <f>K6+'07分類帳'!K10</f>
        <v>0</v>
      </c>
      <c r="L7" s="15">
        <f>L6+'07分類帳'!L10</f>
        <v>15528</v>
      </c>
      <c r="M7" s="15">
        <f>M6+'07分類帳'!M10</f>
        <v>0</v>
      </c>
      <c r="N7" s="15">
        <f>N6+'07分類帳'!N10</f>
        <v>8761</v>
      </c>
      <c r="O7" s="15">
        <f>O6+'07分類帳'!O10</f>
        <v>24289</v>
      </c>
      <c r="P7" s="15">
        <f>F7-O7</f>
        <v>787872</v>
      </c>
    </row>
    <row r="8" spans="1:16" ht="44.2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9" spans="1:16" s="30" customFormat="1" ht="60" customHeight="1">
      <c r="A9" s="36"/>
      <c r="B9" s="36"/>
      <c r="C9" s="36"/>
      <c r="D9" s="36"/>
      <c r="E9" s="60" t="s">
        <v>189</v>
      </c>
      <c r="F9" s="5" t="s">
        <v>43</v>
      </c>
      <c r="G9" s="5" t="s">
        <v>87</v>
      </c>
      <c r="H9" s="5" t="s">
        <v>202</v>
      </c>
      <c r="I9" s="5" t="s">
        <v>188</v>
      </c>
      <c r="J9" s="5" t="s">
        <v>204</v>
      </c>
      <c r="K9" s="5" t="s">
        <v>46</v>
      </c>
      <c r="L9" s="5"/>
      <c r="M9" s="5"/>
      <c r="N9" s="5"/>
      <c r="O9" s="157" t="s">
        <v>184</v>
      </c>
      <c r="P9" s="158"/>
    </row>
    <row r="10" spans="1:16" ht="41.25" customHeight="1">
      <c r="A10" s="35"/>
      <c r="B10" s="35"/>
      <c r="C10" s="35"/>
      <c r="D10" s="35"/>
      <c r="E10" s="26"/>
      <c r="F10" s="93"/>
      <c r="G10" s="93"/>
      <c r="H10" s="93"/>
      <c r="I10" s="28"/>
      <c r="J10" s="28"/>
      <c r="K10" s="28"/>
      <c r="L10" s="27"/>
      <c r="M10" s="94"/>
      <c r="N10" s="94"/>
      <c r="O10" s="159">
        <f>SUM(F10:N10)</f>
        <v>0</v>
      </c>
      <c r="P10" s="160"/>
    </row>
  </sheetData>
  <mergeCells count="9">
    <mergeCell ref="J1:P1"/>
    <mergeCell ref="A1:I1"/>
    <mergeCell ref="O9:P9"/>
    <mergeCell ref="O10:P10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B16" sqref="B16:H16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'07結算'!A1:C1</f>
        <v>   嘉義縣太保市南新國民小學</v>
      </c>
      <c r="B1" s="169"/>
      <c r="C1" s="169"/>
      <c r="D1" s="168" t="s">
        <v>286</v>
      </c>
      <c r="E1" s="168"/>
      <c r="F1" s="168"/>
      <c r="G1" s="168"/>
      <c r="H1" s="168"/>
    </row>
    <row r="2" spans="1:8" ht="25.5" customHeight="1">
      <c r="A2" s="161" t="s">
        <v>74</v>
      </c>
      <c r="B2" s="161"/>
      <c r="C2" s="161"/>
      <c r="D2" s="161" t="s">
        <v>75</v>
      </c>
      <c r="E2" s="161"/>
      <c r="F2" s="161"/>
      <c r="G2" s="161" t="s">
        <v>76</v>
      </c>
      <c r="H2" s="161"/>
    </row>
    <row r="3" spans="1:8" ht="25.5" customHeight="1">
      <c r="A3" s="4" t="s">
        <v>77</v>
      </c>
      <c r="B3" s="84" t="s">
        <v>78</v>
      </c>
      <c r="C3" s="4" t="s">
        <v>79</v>
      </c>
      <c r="D3" s="4" t="s">
        <v>80</v>
      </c>
      <c r="E3" s="84" t="s">
        <v>81</v>
      </c>
      <c r="F3" s="4" t="s">
        <v>82</v>
      </c>
      <c r="G3" s="84" t="s">
        <v>81</v>
      </c>
      <c r="H3" s="4" t="s">
        <v>82</v>
      </c>
    </row>
    <row r="4" spans="1:8" ht="25.5" customHeight="1">
      <c r="A4" s="4" t="s">
        <v>83</v>
      </c>
      <c r="B4" s="85">
        <f>'08分類帳'!P4</f>
        <v>787872</v>
      </c>
      <c r="C4" s="162" t="s">
        <v>258</v>
      </c>
      <c r="D4" s="4" t="s">
        <v>84</v>
      </c>
      <c r="E4" s="85">
        <f>'08分類帳'!G6</f>
        <v>0</v>
      </c>
      <c r="F4" s="86">
        <v>0</v>
      </c>
      <c r="G4" s="85">
        <f>'08分類帳'!G7</f>
        <v>0</v>
      </c>
      <c r="H4" s="86">
        <f>G4/(G13-G8)</f>
        <v>0</v>
      </c>
    </row>
    <row r="5" spans="1:8" ht="25.5" customHeight="1">
      <c r="A5" s="4" t="s">
        <v>85</v>
      </c>
      <c r="B5" s="85">
        <f>'08分類帳'!F10</f>
        <v>0</v>
      </c>
      <c r="C5" s="163"/>
      <c r="D5" s="4" t="s">
        <v>86</v>
      </c>
      <c r="E5" s="85">
        <f>'08分類帳'!H6</f>
        <v>0</v>
      </c>
      <c r="F5" s="86">
        <v>0</v>
      </c>
      <c r="G5" s="85">
        <f>'08分類帳'!H7</f>
        <v>0</v>
      </c>
      <c r="H5" s="86">
        <f>G5/(G13-G8)</f>
        <v>0</v>
      </c>
    </row>
    <row r="6" spans="1:8" ht="29.25" customHeight="1">
      <c r="A6" s="5" t="s">
        <v>87</v>
      </c>
      <c r="B6" s="85">
        <f>'08分類帳'!G10</f>
        <v>0</v>
      </c>
      <c r="C6" s="163"/>
      <c r="D6" s="4" t="s">
        <v>88</v>
      </c>
      <c r="E6" s="85">
        <f>'08分類帳'!I6</f>
        <v>0</v>
      </c>
      <c r="F6" s="86">
        <v>0</v>
      </c>
      <c r="G6" s="85">
        <f>'08分類帳'!I7</f>
        <v>0</v>
      </c>
      <c r="H6" s="86">
        <f>G6/(G13-G8)</f>
        <v>0</v>
      </c>
    </row>
    <row r="7" spans="1:8" ht="30" customHeight="1">
      <c r="A7" s="96" t="s">
        <v>202</v>
      </c>
      <c r="B7" s="85">
        <f>'08分類帳'!H10</f>
        <v>0</v>
      </c>
      <c r="C7" s="163"/>
      <c r="D7" s="4" t="s">
        <v>10</v>
      </c>
      <c r="E7" s="85">
        <f>'08分類帳'!J6</f>
        <v>0</v>
      </c>
      <c r="F7" s="86">
        <v>0</v>
      </c>
      <c r="G7" s="85">
        <f>'08分類帳'!J7</f>
        <v>0</v>
      </c>
      <c r="H7" s="86">
        <f>G7/(G13-G8)</f>
        <v>0</v>
      </c>
    </row>
    <row r="8" spans="1:8" ht="30" customHeight="1">
      <c r="A8" s="96" t="s">
        <v>187</v>
      </c>
      <c r="B8" s="85">
        <f>'08分類帳'!I10</f>
        <v>0</v>
      </c>
      <c r="C8" s="163"/>
      <c r="D8" s="4" t="s">
        <v>18</v>
      </c>
      <c r="E8" s="85">
        <f>'08分類帳'!K6</f>
        <v>0</v>
      </c>
      <c r="F8" s="86">
        <v>0</v>
      </c>
      <c r="G8" s="85">
        <f>'08分類帳'!K7</f>
        <v>0</v>
      </c>
      <c r="H8" s="86"/>
    </row>
    <row r="9" spans="1:8" ht="32.25" customHeight="1">
      <c r="A9" s="60" t="s">
        <v>204</v>
      </c>
      <c r="B9" s="85">
        <f>'08分類帳'!J10</f>
        <v>0</v>
      </c>
      <c r="C9" s="163"/>
      <c r="D9" s="4" t="s">
        <v>89</v>
      </c>
      <c r="E9" s="85">
        <f>'08分類帳'!L6</f>
        <v>0</v>
      </c>
      <c r="F9" s="86">
        <v>0</v>
      </c>
      <c r="G9" s="85">
        <f>'08分類帳'!L7</f>
        <v>15528</v>
      </c>
      <c r="H9" s="86">
        <f>G9/(G13-G8)</f>
        <v>0.6393017415290873</v>
      </c>
    </row>
    <row r="10" spans="1:8" ht="30" customHeight="1">
      <c r="A10" s="4" t="s">
        <v>159</v>
      </c>
      <c r="B10" s="85">
        <f>'08分類帳'!K10</f>
        <v>0</v>
      </c>
      <c r="C10" s="163"/>
      <c r="D10" s="4" t="s">
        <v>90</v>
      </c>
      <c r="E10" s="85">
        <f>'08分類帳'!M6</f>
        <v>0</v>
      </c>
      <c r="F10" s="86">
        <v>0</v>
      </c>
      <c r="G10" s="85">
        <f>'08分類帳'!M7</f>
        <v>0</v>
      </c>
      <c r="H10" s="86">
        <f>G10/(G13-G8)</f>
        <v>0</v>
      </c>
    </row>
    <row r="11" spans="1:8" ht="27" customHeight="1">
      <c r="A11" s="60"/>
      <c r="B11" s="85">
        <f>'08分類帳'!L10</f>
        <v>0</v>
      </c>
      <c r="C11" s="163"/>
      <c r="D11" s="4" t="s">
        <v>11</v>
      </c>
      <c r="E11" s="85"/>
      <c r="F11" s="86">
        <v>0</v>
      </c>
      <c r="G11" s="85">
        <f>'08分類帳'!N7</f>
        <v>8761</v>
      </c>
      <c r="H11" s="86">
        <f>G11/(G13-G8)</f>
        <v>0.36069825847091275</v>
      </c>
    </row>
    <row r="12" spans="1:8" ht="25.5" customHeight="1">
      <c r="A12" s="4"/>
      <c r="B12" s="85">
        <f>'08分類帳'!M10</f>
        <v>0</v>
      </c>
      <c r="C12" s="164"/>
      <c r="D12" s="60"/>
      <c r="E12" s="85"/>
      <c r="F12" s="86"/>
      <c r="G12" s="85"/>
      <c r="H12" s="86"/>
    </row>
    <row r="13" spans="1:8" ht="27" customHeight="1">
      <c r="A13" s="4"/>
      <c r="B13" s="85">
        <f>'08分類帳'!N10</f>
        <v>0</v>
      </c>
      <c r="C13" s="164"/>
      <c r="D13" s="4" t="s">
        <v>91</v>
      </c>
      <c r="E13" s="85">
        <f>SUM(E4:E12)</f>
        <v>0</v>
      </c>
      <c r="F13" s="86">
        <v>0</v>
      </c>
      <c r="G13" s="85">
        <f>SUM(G4:G12)</f>
        <v>24289</v>
      </c>
      <c r="H13" s="87">
        <f>(G13-G8)/(G13-G8)</f>
        <v>1</v>
      </c>
    </row>
    <row r="14" spans="1:8" ht="33" customHeight="1">
      <c r="A14" s="4" t="s">
        <v>92</v>
      </c>
      <c r="B14" s="85">
        <f>SUM(B5:B13)</f>
        <v>0</v>
      </c>
      <c r="C14" s="164"/>
      <c r="D14" s="4" t="s">
        <v>93</v>
      </c>
      <c r="E14" s="85">
        <f>'08分類帳'!P7</f>
        <v>787872</v>
      </c>
      <c r="F14" s="86"/>
      <c r="G14" s="85">
        <f>E14</f>
        <v>787872</v>
      </c>
      <c r="H14" s="92"/>
    </row>
    <row r="15" spans="1:8" ht="33" customHeight="1">
      <c r="A15" s="4" t="s">
        <v>12</v>
      </c>
      <c r="B15" s="85">
        <f>B14+B4</f>
        <v>787872</v>
      </c>
      <c r="C15" s="165"/>
      <c r="D15" s="4" t="s">
        <v>12</v>
      </c>
      <c r="E15" s="85">
        <f>E13+E14</f>
        <v>787872</v>
      </c>
      <c r="F15" s="87">
        <f>SUM(F4:F11)</f>
        <v>0</v>
      </c>
      <c r="G15" s="85">
        <f>G13+G14</f>
        <v>812161</v>
      </c>
      <c r="H15" s="87">
        <f>SUM(H4:H11)</f>
        <v>1</v>
      </c>
    </row>
    <row r="16" spans="1:8" ht="66.75" customHeight="1">
      <c r="A16" s="4" t="s">
        <v>94</v>
      </c>
      <c r="B16" s="166" t="s">
        <v>284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95</v>
      </c>
      <c r="B17" s="167"/>
      <c r="C17" s="167"/>
      <c r="D17" s="167"/>
      <c r="E17" s="167"/>
      <c r="F17" s="167"/>
      <c r="G17" s="167"/>
      <c r="H17" s="167"/>
    </row>
  </sheetData>
  <mergeCells count="9">
    <mergeCell ref="A2:C2"/>
    <mergeCell ref="D2:F2"/>
    <mergeCell ref="G2:H2"/>
    <mergeCell ref="D1:H1"/>
    <mergeCell ref="A1:C1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3" topLeftCell="BM28" activePane="bottomLeft" state="frozen"/>
      <selection pane="topLeft" activeCell="A1" sqref="A1"/>
      <selection pane="bottomLeft" activeCell="L48" sqref="L48"/>
    </sheetView>
  </sheetViews>
  <sheetFormatPr defaultColWidth="9.00390625" defaultRowHeight="16.5"/>
  <cols>
    <col min="1" max="2" width="2.75390625" style="29" customWidth="1"/>
    <col min="3" max="3" width="2.50390625" style="29" customWidth="1"/>
    <col min="4" max="4" width="4.00390625" style="29" customWidth="1"/>
    <col min="5" max="5" width="19.25390625" style="29" customWidth="1"/>
    <col min="6" max="6" width="9.75390625" style="29" customWidth="1"/>
    <col min="7" max="7" width="9.125" style="29" customWidth="1"/>
    <col min="8" max="8" width="10.125" style="29" customWidth="1"/>
    <col min="9" max="9" width="8.75390625" style="29" customWidth="1"/>
    <col min="10" max="10" width="8.625" style="29" customWidth="1"/>
    <col min="11" max="12" width="9.25390625" style="29" customWidth="1"/>
    <col min="13" max="13" width="9.625" style="29" customWidth="1"/>
    <col min="14" max="14" width="8.625" style="29" customWidth="1"/>
    <col min="15" max="15" width="10.625" style="29" customWidth="1"/>
    <col min="16" max="16" width="11.00390625" style="29" customWidth="1"/>
    <col min="17" max="16384" width="8.875" style="29" customWidth="1"/>
  </cols>
  <sheetData>
    <row r="1" spans="1:16" ht="33" customHeight="1">
      <c r="A1" s="155" t="str">
        <f>'08分類帳'!A1:I1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287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'07分類帳'!A2:B2</f>
        <v>103年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51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9</v>
      </c>
      <c r="B4" s="2">
        <v>1</v>
      </c>
      <c r="C4" s="1" t="s">
        <v>38</v>
      </c>
      <c r="D4" s="1" t="s">
        <v>38</v>
      </c>
      <c r="E4" s="24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'08分類帳'!P7</f>
        <v>787872</v>
      </c>
    </row>
    <row r="5" spans="1:16" s="31" customFormat="1" ht="19.5" customHeight="1">
      <c r="A5" s="2">
        <v>9</v>
      </c>
      <c r="B5" s="2">
        <v>2</v>
      </c>
      <c r="C5" s="1" t="s">
        <v>40</v>
      </c>
      <c r="D5" s="1">
        <v>901</v>
      </c>
      <c r="E5" s="24" t="s">
        <v>215</v>
      </c>
      <c r="F5" s="1">
        <v>47740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5">SUM(G5:N5)</f>
        <v>0</v>
      </c>
      <c r="P5" s="1">
        <f aca="true" t="shared" si="1" ref="P5:P43">P4+F5-O5</f>
        <v>835612</v>
      </c>
    </row>
    <row r="6" spans="1:16" s="31" customFormat="1" ht="29.25" customHeight="1">
      <c r="A6" s="2">
        <v>9</v>
      </c>
      <c r="B6" s="2">
        <v>11</v>
      </c>
      <c r="C6" s="1" t="s">
        <v>40</v>
      </c>
      <c r="D6" s="1">
        <v>902</v>
      </c>
      <c r="E6" s="118" t="s">
        <v>325</v>
      </c>
      <c r="F6" s="1">
        <v>612560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1448172</v>
      </c>
    </row>
    <row r="7" spans="1:16" s="31" customFormat="1" ht="33.75" customHeight="1">
      <c r="A7" s="2">
        <v>9</v>
      </c>
      <c r="B7" s="2">
        <v>15</v>
      </c>
      <c r="C7" s="1" t="s">
        <v>40</v>
      </c>
      <c r="D7" s="1">
        <v>903</v>
      </c>
      <c r="E7" s="118" t="s">
        <v>326</v>
      </c>
      <c r="F7" s="1">
        <v>8508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1456680</v>
      </c>
    </row>
    <row r="8" spans="1:16" s="31" customFormat="1" ht="27" customHeight="1">
      <c r="A8" s="2">
        <v>9</v>
      </c>
      <c r="B8" s="2">
        <v>15</v>
      </c>
      <c r="C8" s="1" t="s">
        <v>40</v>
      </c>
      <c r="D8" s="1">
        <v>904</v>
      </c>
      <c r="E8" s="118" t="s">
        <v>327</v>
      </c>
      <c r="F8" s="1">
        <v>11160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1467840</v>
      </c>
    </row>
    <row r="9" spans="1:16" s="31" customFormat="1" ht="41.25" customHeight="1">
      <c r="A9" s="2">
        <v>9</v>
      </c>
      <c r="B9" s="2">
        <v>26</v>
      </c>
      <c r="C9" s="1" t="s">
        <v>40</v>
      </c>
      <c r="D9" s="1">
        <v>905</v>
      </c>
      <c r="E9" s="118" t="s">
        <v>328</v>
      </c>
      <c r="F9" s="1">
        <v>3100</v>
      </c>
      <c r="H9" s="1"/>
      <c r="I9" s="1"/>
      <c r="J9" s="1"/>
      <c r="K9" s="1"/>
      <c r="L9" s="1"/>
      <c r="M9" s="1"/>
      <c r="N9" s="1"/>
      <c r="O9" s="1">
        <f>SUM(G9:N9)</f>
        <v>0</v>
      </c>
      <c r="P9" s="1">
        <f aca="true" t="shared" si="2" ref="P9:P14">P8+F9-O9</f>
        <v>1470940</v>
      </c>
    </row>
    <row r="10" spans="1:16" s="31" customFormat="1" ht="19.5" customHeight="1">
      <c r="A10" s="2">
        <v>9</v>
      </c>
      <c r="B10" s="2">
        <v>1</v>
      </c>
      <c r="C10" s="1" t="s">
        <v>41</v>
      </c>
      <c r="D10" s="1">
        <v>901</v>
      </c>
      <c r="E10" s="25" t="s">
        <v>288</v>
      </c>
      <c r="F10" s="1"/>
      <c r="G10" s="1"/>
      <c r="H10" s="1"/>
      <c r="I10" s="1"/>
      <c r="J10" s="1"/>
      <c r="K10" s="1"/>
      <c r="L10" s="1"/>
      <c r="M10" s="1"/>
      <c r="N10" s="1">
        <v>307</v>
      </c>
      <c r="O10" s="1">
        <f t="shared" si="0"/>
        <v>307</v>
      </c>
      <c r="P10" s="1">
        <f t="shared" si="2"/>
        <v>1470633</v>
      </c>
    </row>
    <row r="11" spans="1:16" s="31" customFormat="1" ht="19.5" customHeight="1">
      <c r="A11" s="2">
        <v>9</v>
      </c>
      <c r="B11" s="2">
        <v>1</v>
      </c>
      <c r="C11" s="1" t="s">
        <v>41</v>
      </c>
      <c r="D11" s="1">
        <v>902</v>
      </c>
      <c r="E11" s="25" t="s">
        <v>289</v>
      </c>
      <c r="F11" s="1"/>
      <c r="G11" s="1"/>
      <c r="H11" s="1"/>
      <c r="I11" s="1"/>
      <c r="J11" s="1"/>
      <c r="K11" s="1"/>
      <c r="L11" s="1"/>
      <c r="M11" s="1"/>
      <c r="N11" s="1">
        <v>3279</v>
      </c>
      <c r="O11" s="1">
        <f t="shared" si="0"/>
        <v>3279</v>
      </c>
      <c r="P11" s="1">
        <f t="shared" si="2"/>
        <v>1467354</v>
      </c>
    </row>
    <row r="12" spans="1:16" s="31" customFormat="1" ht="19.5" customHeight="1">
      <c r="A12" s="2">
        <v>9</v>
      </c>
      <c r="B12" s="2">
        <v>1</v>
      </c>
      <c r="C12" s="1" t="s">
        <v>41</v>
      </c>
      <c r="D12" s="1">
        <v>903</v>
      </c>
      <c r="E12" s="25" t="s">
        <v>290</v>
      </c>
      <c r="F12" s="1"/>
      <c r="G12" s="1"/>
      <c r="H12" s="1"/>
      <c r="I12" s="1"/>
      <c r="J12" s="1"/>
      <c r="K12" s="1">
        <v>12639</v>
      </c>
      <c r="L12" s="1"/>
      <c r="M12" s="1"/>
      <c r="N12" s="1"/>
      <c r="O12" s="1">
        <f t="shared" si="0"/>
        <v>12639</v>
      </c>
      <c r="P12" s="1">
        <f t="shared" si="2"/>
        <v>1454715</v>
      </c>
    </row>
    <row r="13" spans="1:16" s="31" customFormat="1" ht="28.5">
      <c r="A13" s="2">
        <v>9</v>
      </c>
      <c r="B13" s="2">
        <v>1</v>
      </c>
      <c r="C13" s="1" t="s">
        <v>41</v>
      </c>
      <c r="D13" s="1">
        <v>904</v>
      </c>
      <c r="E13" s="118" t="s">
        <v>251</v>
      </c>
      <c r="F13" s="1"/>
      <c r="G13" s="1"/>
      <c r="H13" s="1"/>
      <c r="I13" s="1"/>
      <c r="J13" s="1"/>
      <c r="K13" s="1"/>
      <c r="L13" s="1"/>
      <c r="M13" s="1"/>
      <c r="N13" s="1">
        <v>9328</v>
      </c>
      <c r="O13" s="1">
        <f t="shared" si="0"/>
        <v>9328</v>
      </c>
      <c r="P13" s="1">
        <f t="shared" si="2"/>
        <v>1445387</v>
      </c>
    </row>
    <row r="14" spans="1:16" s="31" customFormat="1" ht="19.5" customHeight="1">
      <c r="A14" s="2">
        <v>9</v>
      </c>
      <c r="B14" s="2">
        <v>1</v>
      </c>
      <c r="C14" s="1" t="s">
        <v>41</v>
      </c>
      <c r="D14" s="1">
        <v>905</v>
      </c>
      <c r="E14" s="25" t="s">
        <v>209</v>
      </c>
      <c r="F14" s="1"/>
      <c r="G14" s="1">
        <v>3100</v>
      </c>
      <c r="H14" s="1"/>
      <c r="I14" s="1"/>
      <c r="J14" s="1"/>
      <c r="K14" s="1"/>
      <c r="L14" s="1"/>
      <c r="M14" s="1"/>
      <c r="N14" s="1"/>
      <c r="O14" s="1">
        <f t="shared" si="0"/>
        <v>3100</v>
      </c>
      <c r="P14" s="1">
        <f t="shared" si="2"/>
        <v>1442287</v>
      </c>
    </row>
    <row r="15" spans="1:16" s="31" customFormat="1" ht="19.5" customHeight="1">
      <c r="A15" s="2">
        <v>9</v>
      </c>
      <c r="B15" s="2">
        <v>1</v>
      </c>
      <c r="C15" s="1" t="s">
        <v>41</v>
      </c>
      <c r="D15" s="1">
        <v>906</v>
      </c>
      <c r="E15" s="25" t="s">
        <v>250</v>
      </c>
      <c r="F15" s="1"/>
      <c r="G15" s="1"/>
      <c r="H15" s="1"/>
      <c r="I15" s="1"/>
      <c r="J15" s="1"/>
      <c r="K15" s="1"/>
      <c r="L15" s="1"/>
      <c r="M15" s="1">
        <v>6700</v>
      </c>
      <c r="N15" s="1"/>
      <c r="O15" s="1">
        <f t="shared" si="0"/>
        <v>6700</v>
      </c>
      <c r="P15" s="1">
        <f t="shared" si="1"/>
        <v>1435587</v>
      </c>
    </row>
    <row r="16" spans="1:16" s="31" customFormat="1" ht="19.5" customHeight="1">
      <c r="A16" s="2">
        <v>9</v>
      </c>
      <c r="B16" s="2">
        <v>1</v>
      </c>
      <c r="C16" s="1" t="s">
        <v>41</v>
      </c>
      <c r="D16" s="1">
        <v>907</v>
      </c>
      <c r="E16" s="25" t="s">
        <v>252</v>
      </c>
      <c r="F16" s="1"/>
      <c r="G16" s="1"/>
      <c r="H16" s="1"/>
      <c r="I16" s="1">
        <v>9000</v>
      </c>
      <c r="J16" s="1"/>
      <c r="K16" s="1"/>
      <c r="L16" s="1"/>
      <c r="M16" s="1"/>
      <c r="N16" s="1"/>
      <c r="O16" s="1">
        <f t="shared" si="0"/>
        <v>9000</v>
      </c>
      <c r="P16" s="1">
        <f t="shared" si="1"/>
        <v>1426587</v>
      </c>
    </row>
    <row r="17" spans="1:16" s="31" customFormat="1" ht="19.5" customHeight="1">
      <c r="A17" s="2">
        <v>9</v>
      </c>
      <c r="B17" s="2">
        <v>1</v>
      </c>
      <c r="C17" s="1" t="s">
        <v>41</v>
      </c>
      <c r="D17" s="1">
        <v>908</v>
      </c>
      <c r="E17" s="25" t="s">
        <v>291</v>
      </c>
      <c r="F17" s="1"/>
      <c r="G17" s="1"/>
      <c r="H17" s="1"/>
      <c r="I17" s="1"/>
      <c r="J17" s="1">
        <v>16040</v>
      </c>
      <c r="K17" s="1"/>
      <c r="L17" s="1"/>
      <c r="M17" s="1"/>
      <c r="N17" s="1"/>
      <c r="O17" s="1">
        <f t="shared" si="0"/>
        <v>16040</v>
      </c>
      <c r="P17" s="1">
        <f t="shared" si="1"/>
        <v>1410547</v>
      </c>
    </row>
    <row r="18" spans="1:16" s="31" customFormat="1" ht="19.5" customHeight="1">
      <c r="A18" s="2">
        <v>9</v>
      </c>
      <c r="B18" s="2">
        <v>1</v>
      </c>
      <c r="C18" s="1" t="s">
        <v>16</v>
      </c>
      <c r="D18" s="1">
        <v>909</v>
      </c>
      <c r="E18" s="25" t="s">
        <v>217</v>
      </c>
      <c r="F18" s="1"/>
      <c r="G18" s="1"/>
      <c r="H18" s="1"/>
      <c r="I18" s="1"/>
      <c r="J18" s="1"/>
      <c r="K18" s="1"/>
      <c r="L18" s="1">
        <v>13772</v>
      </c>
      <c r="M18" s="1"/>
      <c r="N18" s="1"/>
      <c r="O18" s="1">
        <f t="shared" si="0"/>
        <v>13772</v>
      </c>
      <c r="P18" s="1">
        <f t="shared" si="1"/>
        <v>1396775</v>
      </c>
    </row>
    <row r="19" spans="1:16" s="31" customFormat="1" ht="19.5" customHeight="1">
      <c r="A19" s="2">
        <v>9</v>
      </c>
      <c r="B19" s="2">
        <v>18</v>
      </c>
      <c r="C19" s="1" t="s">
        <v>41</v>
      </c>
      <c r="D19" s="1">
        <v>910</v>
      </c>
      <c r="E19" s="25" t="s">
        <v>292</v>
      </c>
      <c r="F19" s="1">
        <v>-620</v>
      </c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1396155</v>
      </c>
    </row>
    <row r="20" spans="1:16" s="31" customFormat="1" ht="19.5" customHeight="1">
      <c r="A20" s="2">
        <v>9</v>
      </c>
      <c r="B20" s="2">
        <v>18</v>
      </c>
      <c r="C20" s="1" t="s">
        <v>41</v>
      </c>
      <c r="D20" s="1">
        <v>911</v>
      </c>
      <c r="E20" s="25" t="s">
        <v>293</v>
      </c>
      <c r="F20" s="1"/>
      <c r="G20" s="1"/>
      <c r="H20" s="1"/>
      <c r="I20" s="1"/>
      <c r="J20" s="1"/>
      <c r="K20" s="1"/>
      <c r="L20" s="1">
        <v>6457</v>
      </c>
      <c r="M20" s="1"/>
      <c r="N20" s="1"/>
      <c r="O20" s="1">
        <f t="shared" si="0"/>
        <v>6457</v>
      </c>
      <c r="P20" s="1">
        <f t="shared" si="1"/>
        <v>1389698</v>
      </c>
    </row>
    <row r="21" spans="1:16" s="31" customFormat="1" ht="19.5" customHeight="1">
      <c r="A21" s="2">
        <v>9</v>
      </c>
      <c r="B21" s="2">
        <v>18</v>
      </c>
      <c r="C21" s="1" t="s">
        <v>41</v>
      </c>
      <c r="D21" s="1">
        <v>912</v>
      </c>
      <c r="E21" s="25" t="s">
        <v>294</v>
      </c>
      <c r="F21" s="1"/>
      <c r="G21" s="1"/>
      <c r="H21" s="1"/>
      <c r="I21" s="1"/>
      <c r="J21" s="1"/>
      <c r="K21" s="1"/>
      <c r="L21" s="1"/>
      <c r="M21" s="1"/>
      <c r="N21" s="1">
        <v>26955</v>
      </c>
      <c r="O21" s="1">
        <f t="shared" si="0"/>
        <v>26955</v>
      </c>
      <c r="P21" s="1">
        <f t="shared" si="1"/>
        <v>1362743</v>
      </c>
    </row>
    <row r="22" spans="1:16" s="31" customFormat="1" ht="19.5" customHeight="1">
      <c r="A22" s="2">
        <v>9</v>
      </c>
      <c r="B22" s="2">
        <v>18</v>
      </c>
      <c r="C22" s="1" t="s">
        <v>41</v>
      </c>
      <c r="D22" s="1">
        <v>913</v>
      </c>
      <c r="E22" s="25" t="s">
        <v>295</v>
      </c>
      <c r="F22" s="1"/>
      <c r="G22" s="1"/>
      <c r="H22" s="1"/>
      <c r="I22" s="1"/>
      <c r="J22" s="1">
        <v>10850</v>
      </c>
      <c r="K22" s="1"/>
      <c r="L22" s="1"/>
      <c r="M22" s="1"/>
      <c r="N22" s="1"/>
      <c r="O22" s="1">
        <f t="shared" si="0"/>
        <v>10850</v>
      </c>
      <c r="P22" s="1">
        <f t="shared" si="1"/>
        <v>1351893</v>
      </c>
    </row>
    <row r="23" spans="1:16" s="31" customFormat="1" ht="19.5" customHeight="1">
      <c r="A23" s="2">
        <v>9</v>
      </c>
      <c r="B23" s="2">
        <v>18</v>
      </c>
      <c r="C23" s="1" t="s">
        <v>41</v>
      </c>
      <c r="D23" s="1">
        <v>914</v>
      </c>
      <c r="E23" s="25" t="s">
        <v>296</v>
      </c>
      <c r="F23" s="1"/>
      <c r="G23" s="1"/>
      <c r="H23" s="1"/>
      <c r="I23" s="1">
        <v>12240</v>
      </c>
      <c r="J23" s="1"/>
      <c r="K23" s="1"/>
      <c r="L23" s="1"/>
      <c r="M23" s="1"/>
      <c r="N23" s="1"/>
      <c r="O23" s="1">
        <f t="shared" si="0"/>
        <v>12240</v>
      </c>
      <c r="P23" s="1">
        <f t="shared" si="1"/>
        <v>1339653</v>
      </c>
    </row>
    <row r="24" spans="1:16" s="31" customFormat="1" ht="19.5" customHeight="1">
      <c r="A24" s="2">
        <v>9</v>
      </c>
      <c r="B24" s="2">
        <v>18</v>
      </c>
      <c r="C24" s="1" t="s">
        <v>41</v>
      </c>
      <c r="D24" s="1">
        <v>915</v>
      </c>
      <c r="E24" s="25" t="s">
        <v>297</v>
      </c>
      <c r="F24" s="1"/>
      <c r="G24" s="1"/>
      <c r="H24" s="1"/>
      <c r="I24" s="1"/>
      <c r="J24" s="1"/>
      <c r="K24" s="1"/>
      <c r="L24" s="1"/>
      <c r="M24" s="1">
        <v>1600</v>
      </c>
      <c r="N24" s="1"/>
      <c r="O24" s="1">
        <f t="shared" si="0"/>
        <v>1600</v>
      </c>
      <c r="P24" s="1">
        <f t="shared" si="1"/>
        <v>1338053</v>
      </c>
    </row>
    <row r="25" spans="1:16" s="31" customFormat="1" ht="19.5" customHeight="1">
      <c r="A25" s="2">
        <v>9</v>
      </c>
      <c r="B25" s="2">
        <v>18</v>
      </c>
      <c r="C25" s="1" t="s">
        <v>41</v>
      </c>
      <c r="D25" s="1">
        <v>916</v>
      </c>
      <c r="E25" s="25" t="s">
        <v>298</v>
      </c>
      <c r="F25" s="1"/>
      <c r="G25" s="1"/>
      <c r="H25" s="1"/>
      <c r="I25" s="1"/>
      <c r="J25" s="1"/>
      <c r="K25" s="1"/>
      <c r="L25" s="1"/>
      <c r="M25" s="1">
        <v>5880</v>
      </c>
      <c r="N25" s="1"/>
      <c r="O25" s="1">
        <f t="shared" si="0"/>
        <v>5880</v>
      </c>
      <c r="P25" s="1">
        <f t="shared" si="1"/>
        <v>1332173</v>
      </c>
    </row>
    <row r="26" spans="1:16" s="31" customFormat="1" ht="16.5">
      <c r="A26" s="2">
        <v>9</v>
      </c>
      <c r="B26" s="2">
        <v>18</v>
      </c>
      <c r="C26" s="1" t="s">
        <v>41</v>
      </c>
      <c r="D26" s="1">
        <v>917</v>
      </c>
      <c r="E26" s="118" t="s">
        <v>299</v>
      </c>
      <c r="F26" s="1"/>
      <c r="G26" s="1">
        <v>3100</v>
      </c>
      <c r="H26" s="1"/>
      <c r="I26" s="1"/>
      <c r="J26" s="1"/>
      <c r="K26" s="1"/>
      <c r="L26" s="1"/>
      <c r="M26" s="1"/>
      <c r="N26" s="1"/>
      <c r="O26" s="1">
        <f t="shared" si="0"/>
        <v>3100</v>
      </c>
      <c r="P26" s="1">
        <f t="shared" si="1"/>
        <v>1329073</v>
      </c>
    </row>
    <row r="27" spans="1:16" s="31" customFormat="1" ht="19.5" customHeight="1">
      <c r="A27" s="2">
        <v>9</v>
      </c>
      <c r="B27" s="2">
        <v>18</v>
      </c>
      <c r="C27" s="1" t="s">
        <v>41</v>
      </c>
      <c r="D27" s="1">
        <v>918</v>
      </c>
      <c r="E27" s="25" t="s">
        <v>300</v>
      </c>
      <c r="F27" s="1"/>
      <c r="G27" s="1"/>
      <c r="H27" s="1">
        <v>6105</v>
      </c>
      <c r="I27" s="1"/>
      <c r="J27" s="1"/>
      <c r="K27" s="1"/>
      <c r="L27" s="1"/>
      <c r="M27" s="1"/>
      <c r="N27" s="1"/>
      <c r="O27" s="1">
        <f t="shared" si="0"/>
        <v>6105</v>
      </c>
      <c r="P27" s="1">
        <f t="shared" si="1"/>
        <v>1322968</v>
      </c>
    </row>
    <row r="28" spans="1:16" s="31" customFormat="1" ht="19.5" customHeight="1">
      <c r="A28" s="2">
        <v>9</v>
      </c>
      <c r="B28" s="2">
        <v>18</v>
      </c>
      <c r="C28" s="1" t="s">
        <v>41</v>
      </c>
      <c r="D28" s="1">
        <v>919</v>
      </c>
      <c r="E28" s="25" t="s">
        <v>301</v>
      </c>
      <c r="F28" s="1"/>
      <c r="G28" s="1"/>
      <c r="H28" s="1">
        <v>186813</v>
      </c>
      <c r="I28" s="1"/>
      <c r="J28" s="1"/>
      <c r="K28" s="1"/>
      <c r="L28" s="1"/>
      <c r="M28" s="1"/>
      <c r="N28" s="1"/>
      <c r="O28" s="1">
        <f t="shared" si="0"/>
        <v>186813</v>
      </c>
      <c r="P28" s="1">
        <f t="shared" si="1"/>
        <v>1136155</v>
      </c>
    </row>
    <row r="29" spans="1:16" s="31" customFormat="1" ht="19.5" customHeight="1">
      <c r="A29" s="2">
        <v>9</v>
      </c>
      <c r="B29" s="2">
        <v>25</v>
      </c>
      <c r="C29" s="1" t="s">
        <v>41</v>
      </c>
      <c r="D29" s="1">
        <v>920</v>
      </c>
      <c r="E29" s="25" t="s">
        <v>302</v>
      </c>
      <c r="F29" s="1"/>
      <c r="G29" s="1"/>
      <c r="H29" s="1"/>
      <c r="I29" s="1"/>
      <c r="J29" s="1"/>
      <c r="K29" s="1"/>
      <c r="L29" s="1"/>
      <c r="M29" s="1"/>
      <c r="N29" s="1">
        <v>348</v>
      </c>
      <c r="O29" s="1">
        <f t="shared" si="0"/>
        <v>348</v>
      </c>
      <c r="P29" s="1">
        <f t="shared" si="1"/>
        <v>1135807</v>
      </c>
    </row>
    <row r="30" spans="1:16" s="31" customFormat="1" ht="19.5" customHeight="1">
      <c r="A30" s="2">
        <v>9</v>
      </c>
      <c r="B30" s="2">
        <v>25</v>
      </c>
      <c r="C30" s="1" t="s">
        <v>41</v>
      </c>
      <c r="D30" s="1">
        <v>921</v>
      </c>
      <c r="E30" s="25" t="s">
        <v>303</v>
      </c>
      <c r="F30" s="1"/>
      <c r="G30" s="1"/>
      <c r="H30" s="1"/>
      <c r="I30" s="1"/>
      <c r="J30" s="1"/>
      <c r="K30" s="1"/>
      <c r="L30" s="1">
        <v>3543</v>
      </c>
      <c r="M30" s="1"/>
      <c r="N30" s="1"/>
      <c r="O30" s="1">
        <f t="shared" si="0"/>
        <v>3543</v>
      </c>
      <c r="P30" s="1">
        <f t="shared" si="1"/>
        <v>1132264</v>
      </c>
    </row>
    <row r="31" spans="1:16" s="31" customFormat="1" ht="19.5" customHeight="1">
      <c r="A31" s="2">
        <v>9</v>
      </c>
      <c r="B31" s="2">
        <v>25</v>
      </c>
      <c r="C31" s="1" t="s">
        <v>41</v>
      </c>
      <c r="D31" s="1">
        <v>922</v>
      </c>
      <c r="E31" s="25" t="s">
        <v>253</v>
      </c>
      <c r="F31" s="1"/>
      <c r="G31" s="1"/>
      <c r="H31" s="1"/>
      <c r="I31" s="1"/>
      <c r="J31" s="1"/>
      <c r="K31" s="1">
        <v>27022</v>
      </c>
      <c r="L31" s="1"/>
      <c r="M31" s="1"/>
      <c r="N31" s="1"/>
      <c r="O31" s="1">
        <f t="shared" si="0"/>
        <v>27022</v>
      </c>
      <c r="P31" s="1">
        <f t="shared" si="1"/>
        <v>1105242</v>
      </c>
    </row>
    <row r="32" spans="1:16" s="31" customFormat="1" ht="19.5" customHeight="1">
      <c r="A32" s="2">
        <v>9</v>
      </c>
      <c r="B32" s="2">
        <v>25</v>
      </c>
      <c r="C32" s="1" t="s">
        <v>41</v>
      </c>
      <c r="D32" s="1">
        <v>923</v>
      </c>
      <c r="E32" s="25" t="s">
        <v>305</v>
      </c>
      <c r="F32" s="1"/>
      <c r="G32" s="1"/>
      <c r="H32" s="1"/>
      <c r="I32" s="1"/>
      <c r="J32" s="1"/>
      <c r="K32" s="1">
        <v>81113</v>
      </c>
      <c r="L32" s="1"/>
      <c r="M32" s="1"/>
      <c r="N32" s="1"/>
      <c r="O32" s="1">
        <f t="shared" si="0"/>
        <v>81113</v>
      </c>
      <c r="P32" s="1">
        <f t="shared" si="1"/>
        <v>1024129</v>
      </c>
    </row>
    <row r="33" spans="1:16" s="31" customFormat="1" ht="19.5" customHeight="1">
      <c r="A33" s="2">
        <v>9</v>
      </c>
      <c r="B33" s="2">
        <v>25</v>
      </c>
      <c r="C33" s="1" t="s">
        <v>41</v>
      </c>
      <c r="D33" s="1">
        <v>924</v>
      </c>
      <c r="E33" s="25" t="s">
        <v>254</v>
      </c>
      <c r="F33" s="1"/>
      <c r="G33" s="1">
        <v>31590</v>
      </c>
      <c r="H33" s="1"/>
      <c r="I33" s="1"/>
      <c r="J33" s="1"/>
      <c r="K33" s="1"/>
      <c r="L33" s="1"/>
      <c r="M33" s="1"/>
      <c r="N33" s="1"/>
      <c r="O33" s="1">
        <f t="shared" si="0"/>
        <v>31590</v>
      </c>
      <c r="P33" s="1">
        <f t="shared" si="1"/>
        <v>992539</v>
      </c>
    </row>
    <row r="34" spans="1:16" s="31" customFormat="1" ht="19.5" customHeight="1">
      <c r="A34" s="2">
        <v>9</v>
      </c>
      <c r="B34" s="2">
        <v>25</v>
      </c>
      <c r="C34" s="1" t="s">
        <v>41</v>
      </c>
      <c r="D34" s="1">
        <v>925</v>
      </c>
      <c r="E34" s="25" t="s">
        <v>304</v>
      </c>
      <c r="F34" s="1"/>
      <c r="G34" s="1"/>
      <c r="H34" s="1">
        <v>2675</v>
      </c>
      <c r="I34" s="1"/>
      <c r="J34" s="1"/>
      <c r="K34" s="1"/>
      <c r="L34" s="1"/>
      <c r="M34" s="1"/>
      <c r="N34" s="1"/>
      <c r="O34" s="1">
        <f t="shared" si="0"/>
        <v>2675</v>
      </c>
      <c r="P34" s="1">
        <f t="shared" si="1"/>
        <v>989864</v>
      </c>
    </row>
    <row r="35" spans="1:16" s="31" customFormat="1" ht="19.5" customHeight="1">
      <c r="A35" s="2">
        <v>9</v>
      </c>
      <c r="B35" s="2">
        <v>25</v>
      </c>
      <c r="C35" s="1" t="s">
        <v>41</v>
      </c>
      <c r="D35" s="1">
        <v>926</v>
      </c>
      <c r="E35" s="25" t="s">
        <v>217</v>
      </c>
      <c r="F35" s="1"/>
      <c r="G35" s="1"/>
      <c r="H35" s="1"/>
      <c r="I35" s="1"/>
      <c r="J35" s="1"/>
      <c r="K35" s="1"/>
      <c r="L35" s="1">
        <v>18360</v>
      </c>
      <c r="M35" s="1"/>
      <c r="N35" s="1"/>
      <c r="O35" s="1">
        <f t="shared" si="0"/>
        <v>18360</v>
      </c>
      <c r="P35" s="1">
        <f t="shared" si="1"/>
        <v>971504</v>
      </c>
    </row>
    <row r="36" spans="1:16" s="31" customFormat="1" ht="19.5" customHeight="1">
      <c r="A36" s="2">
        <v>9</v>
      </c>
      <c r="B36" s="2">
        <v>30</v>
      </c>
      <c r="C36" s="1" t="s">
        <v>16</v>
      </c>
      <c r="D36" s="1">
        <v>927</v>
      </c>
      <c r="E36" s="25" t="s">
        <v>306</v>
      </c>
      <c r="F36" s="1">
        <v>-2480</v>
      </c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969024</v>
      </c>
    </row>
    <row r="37" spans="1:16" s="31" customFormat="1" ht="19.5" customHeight="1">
      <c r="A37" s="2">
        <v>9</v>
      </c>
      <c r="B37" s="2">
        <v>30</v>
      </c>
      <c r="C37" s="1" t="s">
        <v>41</v>
      </c>
      <c r="D37" s="1">
        <v>928</v>
      </c>
      <c r="E37" s="25" t="s">
        <v>230</v>
      </c>
      <c r="F37" s="1"/>
      <c r="G37" s="1"/>
      <c r="H37" s="1"/>
      <c r="I37" s="1"/>
      <c r="J37" s="1"/>
      <c r="K37" s="1"/>
      <c r="L37" s="1"/>
      <c r="M37" s="1"/>
      <c r="N37" s="1">
        <v>3045</v>
      </c>
      <c r="O37" s="1">
        <f t="shared" si="0"/>
        <v>3045</v>
      </c>
      <c r="P37" s="1">
        <f t="shared" si="1"/>
        <v>965979</v>
      </c>
    </row>
    <row r="38" spans="1:16" s="31" customFormat="1" ht="19.5" customHeight="1">
      <c r="A38" s="2">
        <v>9</v>
      </c>
      <c r="B38" s="2">
        <v>30</v>
      </c>
      <c r="C38" s="1" t="s">
        <v>41</v>
      </c>
      <c r="D38" s="1">
        <f aca="true" t="shared" si="3" ref="D38:D43">D37+1</f>
        <v>929</v>
      </c>
      <c r="E38" s="25" t="s">
        <v>307</v>
      </c>
      <c r="F38" s="1"/>
      <c r="G38" s="1"/>
      <c r="H38" s="1"/>
      <c r="I38" s="1"/>
      <c r="J38" s="1"/>
      <c r="K38" s="1"/>
      <c r="L38" s="1"/>
      <c r="M38" s="1">
        <v>12240</v>
      </c>
      <c r="N38" s="1"/>
      <c r="O38" s="1">
        <f t="shared" si="0"/>
        <v>12240</v>
      </c>
      <c r="P38" s="1">
        <f t="shared" si="1"/>
        <v>953739</v>
      </c>
    </row>
    <row r="39" spans="1:16" s="31" customFormat="1" ht="19.5" customHeight="1">
      <c r="A39" s="2">
        <v>9</v>
      </c>
      <c r="B39" s="2">
        <v>30</v>
      </c>
      <c r="C39" s="1" t="s">
        <v>41</v>
      </c>
      <c r="D39" s="1">
        <f t="shared" si="3"/>
        <v>930</v>
      </c>
      <c r="E39" s="25" t="s">
        <v>262</v>
      </c>
      <c r="F39" s="1"/>
      <c r="G39" s="1">
        <v>2450</v>
      </c>
      <c r="H39" s="1"/>
      <c r="I39" s="1"/>
      <c r="J39" s="1"/>
      <c r="K39" s="1"/>
      <c r="L39" s="1"/>
      <c r="M39" s="1"/>
      <c r="N39" s="1"/>
      <c r="O39" s="1">
        <f t="shared" si="0"/>
        <v>2450</v>
      </c>
      <c r="P39" s="1">
        <f t="shared" si="1"/>
        <v>951289</v>
      </c>
    </row>
    <row r="40" spans="1:16" s="31" customFormat="1" ht="19.5" customHeight="1">
      <c r="A40" s="2">
        <v>9</v>
      </c>
      <c r="B40" s="2">
        <v>30</v>
      </c>
      <c r="C40" s="1" t="s">
        <v>41</v>
      </c>
      <c r="D40" s="1">
        <f t="shared" si="3"/>
        <v>931</v>
      </c>
      <c r="E40" s="25" t="s">
        <v>308</v>
      </c>
      <c r="F40" s="1"/>
      <c r="G40" s="1"/>
      <c r="H40" s="1"/>
      <c r="I40" s="1"/>
      <c r="J40" s="1">
        <v>7550</v>
      </c>
      <c r="K40" s="1"/>
      <c r="L40" s="1"/>
      <c r="M40" s="1"/>
      <c r="N40" s="1"/>
      <c r="O40" s="1">
        <f t="shared" si="0"/>
        <v>7550</v>
      </c>
      <c r="P40" s="1">
        <f t="shared" si="1"/>
        <v>943739</v>
      </c>
    </row>
    <row r="41" spans="1:16" s="31" customFormat="1" ht="19.5" customHeight="1">
      <c r="A41" s="2">
        <v>9</v>
      </c>
      <c r="B41" s="2">
        <v>30</v>
      </c>
      <c r="C41" s="1" t="s">
        <v>41</v>
      </c>
      <c r="D41" s="1">
        <f t="shared" si="3"/>
        <v>932</v>
      </c>
      <c r="E41" s="25" t="s">
        <v>311</v>
      </c>
      <c r="F41" s="1"/>
      <c r="G41" s="1"/>
      <c r="H41" s="1"/>
      <c r="I41" s="1">
        <v>13750</v>
      </c>
      <c r="J41" s="1"/>
      <c r="K41" s="1"/>
      <c r="L41" s="1"/>
      <c r="M41" s="1"/>
      <c r="N41" s="1"/>
      <c r="O41" s="1">
        <f t="shared" si="0"/>
        <v>13750</v>
      </c>
      <c r="P41" s="1">
        <f t="shared" si="1"/>
        <v>929989</v>
      </c>
    </row>
    <row r="42" spans="1:16" s="31" customFormat="1" ht="19.5" customHeight="1">
      <c r="A42" s="2">
        <v>9</v>
      </c>
      <c r="B42" s="2">
        <v>30</v>
      </c>
      <c r="C42" s="1" t="s">
        <v>41</v>
      </c>
      <c r="D42" s="1">
        <f t="shared" si="3"/>
        <v>933</v>
      </c>
      <c r="E42" s="25" t="s">
        <v>309</v>
      </c>
      <c r="F42" s="1"/>
      <c r="G42" s="1"/>
      <c r="H42" s="1">
        <v>9180</v>
      </c>
      <c r="I42" s="1"/>
      <c r="J42" s="1"/>
      <c r="K42" s="1"/>
      <c r="L42" s="1"/>
      <c r="M42" s="1"/>
      <c r="N42" s="1"/>
      <c r="O42" s="1">
        <f t="shared" si="0"/>
        <v>9180</v>
      </c>
      <c r="P42" s="1">
        <f t="shared" si="1"/>
        <v>920809</v>
      </c>
    </row>
    <row r="43" spans="1:16" s="31" customFormat="1" ht="19.5" customHeight="1">
      <c r="A43" s="2">
        <v>9</v>
      </c>
      <c r="B43" s="2">
        <v>30</v>
      </c>
      <c r="C43" s="1" t="s">
        <v>41</v>
      </c>
      <c r="D43" s="1">
        <f t="shared" si="3"/>
        <v>934</v>
      </c>
      <c r="E43" s="25" t="s">
        <v>310</v>
      </c>
      <c r="F43" s="1"/>
      <c r="G43" s="1"/>
      <c r="H43" s="1">
        <v>207570</v>
      </c>
      <c r="I43" s="1"/>
      <c r="J43" s="1"/>
      <c r="K43" s="1"/>
      <c r="L43" s="1"/>
      <c r="M43" s="1"/>
      <c r="N43" s="1"/>
      <c r="O43" s="1">
        <f t="shared" si="0"/>
        <v>207570</v>
      </c>
      <c r="P43" s="1">
        <f t="shared" si="1"/>
        <v>713239</v>
      </c>
    </row>
    <row r="44" spans="1:16" s="32" customFormat="1" ht="19.5" customHeight="1">
      <c r="A44" s="33"/>
      <c r="B44" s="33"/>
      <c r="C44" s="34"/>
      <c r="D44" s="15"/>
      <c r="E44" s="14" t="s">
        <v>32</v>
      </c>
      <c r="F44" s="15">
        <f aca="true" t="shared" si="4" ref="F44:N44">SUM(F5:F43)</f>
        <v>679968</v>
      </c>
      <c r="G44" s="15">
        <f t="shared" si="4"/>
        <v>40240</v>
      </c>
      <c r="H44" s="15">
        <f t="shared" si="4"/>
        <v>412343</v>
      </c>
      <c r="I44" s="15">
        <f t="shared" si="4"/>
        <v>34990</v>
      </c>
      <c r="J44" s="15">
        <f t="shared" si="4"/>
        <v>34440</v>
      </c>
      <c r="K44" s="15">
        <f t="shared" si="4"/>
        <v>120774</v>
      </c>
      <c r="L44" s="15">
        <f t="shared" si="4"/>
        <v>42132</v>
      </c>
      <c r="M44" s="15">
        <f t="shared" si="4"/>
        <v>26420</v>
      </c>
      <c r="N44" s="15">
        <f t="shared" si="4"/>
        <v>43262</v>
      </c>
      <c r="O44" s="15">
        <f t="shared" si="0"/>
        <v>754601</v>
      </c>
      <c r="P44" s="1">
        <f>F44-O44</f>
        <v>-74633</v>
      </c>
    </row>
    <row r="45" spans="1:16" s="32" customFormat="1" ht="19.5" customHeight="1">
      <c r="A45" s="33"/>
      <c r="B45" s="33"/>
      <c r="C45" s="34"/>
      <c r="D45" s="15"/>
      <c r="E45" s="14" t="s">
        <v>33</v>
      </c>
      <c r="F45" s="15">
        <f>F44+'08分類帳'!F7</f>
        <v>1492129</v>
      </c>
      <c r="G45" s="15">
        <f>G44+'08分類帳'!G7</f>
        <v>40240</v>
      </c>
      <c r="H45" s="15">
        <f>H44+'08分類帳'!H7</f>
        <v>412343</v>
      </c>
      <c r="I45" s="15">
        <f>I44+'08分類帳'!I7</f>
        <v>34990</v>
      </c>
      <c r="J45" s="15">
        <f>J44+'08分類帳'!J7</f>
        <v>34440</v>
      </c>
      <c r="K45" s="15">
        <f>K44+'08分類帳'!K7</f>
        <v>120774</v>
      </c>
      <c r="L45" s="15">
        <f>L44+'08分類帳'!L7</f>
        <v>57660</v>
      </c>
      <c r="M45" s="15">
        <f>M44+'08分類帳'!M7</f>
        <v>26420</v>
      </c>
      <c r="N45" s="15">
        <f>N44+'08分類帳'!N7</f>
        <v>52023</v>
      </c>
      <c r="O45" s="15">
        <f t="shared" si="0"/>
        <v>778890</v>
      </c>
      <c r="P45" s="15">
        <f>F45-O45</f>
        <v>713239</v>
      </c>
    </row>
    <row r="46" spans="1:16" ht="44.25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</row>
    <row r="47" spans="1:16" s="30" customFormat="1" ht="60" customHeight="1">
      <c r="A47" s="36"/>
      <c r="B47" s="36"/>
      <c r="C47" s="36"/>
      <c r="D47" s="36"/>
      <c r="E47" s="60" t="s">
        <v>189</v>
      </c>
      <c r="F47" s="5" t="s">
        <v>43</v>
      </c>
      <c r="G47" s="5" t="s">
        <v>87</v>
      </c>
      <c r="H47" s="5" t="s">
        <v>202</v>
      </c>
      <c r="I47" s="5" t="s">
        <v>188</v>
      </c>
      <c r="J47" s="5" t="s">
        <v>204</v>
      </c>
      <c r="K47" s="5" t="s">
        <v>46</v>
      </c>
      <c r="L47" s="5"/>
      <c r="M47" s="5"/>
      <c r="N47" s="5"/>
      <c r="O47" s="157" t="s">
        <v>184</v>
      </c>
      <c r="P47" s="158"/>
    </row>
    <row r="48" spans="1:16" ht="41.25" customHeight="1">
      <c r="A48" s="35"/>
      <c r="B48" s="35"/>
      <c r="C48" s="35"/>
      <c r="D48" s="35"/>
      <c r="E48" s="26"/>
      <c r="F48" s="93">
        <f>F5+F6+F7+F8+F19+F36</f>
        <v>676868</v>
      </c>
      <c r="G48" s="93"/>
      <c r="H48" s="93"/>
      <c r="I48" s="27">
        <f>F9</f>
        <v>3100</v>
      </c>
      <c r="J48" s="28"/>
      <c r="K48" s="27"/>
      <c r="L48" s="27"/>
      <c r="M48" s="94"/>
      <c r="N48" s="94"/>
      <c r="O48" s="159">
        <f>SUM(F48:N48)</f>
        <v>679968</v>
      </c>
      <c r="P48" s="160"/>
    </row>
  </sheetData>
  <mergeCells count="9">
    <mergeCell ref="J1:P1"/>
    <mergeCell ref="A1:I1"/>
    <mergeCell ref="O48:P48"/>
    <mergeCell ref="O47:P47"/>
    <mergeCell ref="P2:P3"/>
    <mergeCell ref="A2:B2"/>
    <mergeCell ref="C2:D2"/>
    <mergeCell ref="G2:O2"/>
    <mergeCell ref="E2:E3"/>
  </mergeCells>
  <printOptions gridLines="1" horizontalCentered="1"/>
  <pageMargins left="0.35433070866141736" right="0.35433070866141736" top="0.5511811023622047" bottom="0.4330708661417323" header="0.5118110236220472" footer="0.31496062992125984"/>
  <pageSetup horizontalDpi="600" verticalDpi="600" orientation="landscape" pageOrder="overThenDown" paperSize="9" r:id="rId3"/>
  <headerFooter alignWithMargins="0">
    <oddFooter>&amp;C第 &amp;P 頁，共 &amp;N 頁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83" customWidth="1"/>
    <col min="2" max="2" width="12.625" style="89" customWidth="1"/>
    <col min="3" max="3" width="42.375" style="83" customWidth="1"/>
    <col min="4" max="4" width="14.875" style="83" customWidth="1"/>
    <col min="5" max="5" width="13.625" style="89" customWidth="1"/>
    <col min="6" max="6" width="12.625" style="83" customWidth="1"/>
    <col min="7" max="7" width="13.25390625" style="89" customWidth="1"/>
    <col min="8" max="8" width="11.75390625" style="83" customWidth="1"/>
    <col min="9" max="16384" width="8.875" style="83" customWidth="1"/>
  </cols>
  <sheetData>
    <row r="1" spans="1:8" ht="25.5">
      <c r="A1" s="169" t="str">
        <f>'08結算'!A1:C1</f>
        <v>   嘉義縣太保市南新國民小學</v>
      </c>
      <c r="B1" s="169"/>
      <c r="C1" s="169"/>
      <c r="D1" s="168" t="s">
        <v>329</v>
      </c>
      <c r="E1" s="168"/>
      <c r="F1" s="168"/>
      <c r="G1" s="168"/>
      <c r="H1" s="168"/>
    </row>
    <row r="2" spans="1:8" ht="25.5" customHeight="1">
      <c r="A2" s="161" t="s">
        <v>74</v>
      </c>
      <c r="B2" s="161"/>
      <c r="C2" s="161"/>
      <c r="D2" s="161" t="s">
        <v>75</v>
      </c>
      <c r="E2" s="161"/>
      <c r="F2" s="161"/>
      <c r="G2" s="161" t="s">
        <v>76</v>
      </c>
      <c r="H2" s="161"/>
    </row>
    <row r="3" spans="1:8" ht="25.5" customHeight="1">
      <c r="A3" s="4" t="s">
        <v>77</v>
      </c>
      <c r="B3" s="84" t="s">
        <v>78</v>
      </c>
      <c r="C3" s="4" t="s">
        <v>79</v>
      </c>
      <c r="D3" s="4" t="s">
        <v>80</v>
      </c>
      <c r="E3" s="84" t="s">
        <v>81</v>
      </c>
      <c r="F3" s="4" t="s">
        <v>82</v>
      </c>
      <c r="G3" s="84" t="s">
        <v>81</v>
      </c>
      <c r="H3" s="4" t="s">
        <v>82</v>
      </c>
    </row>
    <row r="4" spans="1:8" ht="25.5" customHeight="1">
      <c r="A4" s="4" t="s">
        <v>83</v>
      </c>
      <c r="B4" s="85">
        <f>'09分類帳'!P4</f>
        <v>787872</v>
      </c>
      <c r="C4" s="170" t="s">
        <v>339</v>
      </c>
      <c r="D4" s="4" t="s">
        <v>84</v>
      </c>
      <c r="E4" s="85">
        <f>'09分類帳'!G44</f>
        <v>40240</v>
      </c>
      <c r="F4" s="86">
        <f>E4/(E13-E8)</f>
        <v>0.0634873553824624</v>
      </c>
      <c r="G4" s="85">
        <f>'09分類帳'!G45</f>
        <v>40240</v>
      </c>
      <c r="H4" s="86">
        <f>G4/(G13-G8)</f>
        <v>0.06114423597055838</v>
      </c>
    </row>
    <row r="5" spans="1:8" ht="25.5" customHeight="1">
      <c r="A5" s="4" t="s">
        <v>85</v>
      </c>
      <c r="B5" s="85">
        <f>'09分類帳'!F48</f>
        <v>676868</v>
      </c>
      <c r="C5" s="171"/>
      <c r="D5" s="4" t="s">
        <v>86</v>
      </c>
      <c r="E5" s="85">
        <f>'09分類帳'!H44</f>
        <v>412343</v>
      </c>
      <c r="F5" s="86">
        <f>E5/(E13-E8)</f>
        <v>0.6505607997134865</v>
      </c>
      <c r="G5" s="85">
        <f>'09分類帳'!H45</f>
        <v>412343</v>
      </c>
      <c r="H5" s="86">
        <f>G5/(G13-G8)</f>
        <v>0.6265506384892633</v>
      </c>
    </row>
    <row r="6" spans="1:8" ht="29.25" customHeight="1">
      <c r="A6" s="5" t="s">
        <v>87</v>
      </c>
      <c r="B6" s="85">
        <f>'09分類帳'!G48</f>
        <v>0</v>
      </c>
      <c r="C6" s="171"/>
      <c r="D6" s="4" t="s">
        <v>88</v>
      </c>
      <c r="E6" s="85">
        <f>'09分類帳'!I44</f>
        <v>34990</v>
      </c>
      <c r="F6" s="86">
        <f>E6/(E13-E8)</f>
        <v>0.05520433809225546</v>
      </c>
      <c r="G6" s="85">
        <f>'09分類帳'!I45</f>
        <v>34990</v>
      </c>
      <c r="H6" s="86">
        <f>G6/(G13-G8)</f>
        <v>0.053166918901834934</v>
      </c>
    </row>
    <row r="7" spans="1:8" ht="33" customHeight="1">
      <c r="A7" s="96" t="s">
        <v>202</v>
      </c>
      <c r="B7" s="85">
        <f>'09分類帳'!H48</f>
        <v>0</v>
      </c>
      <c r="C7" s="171"/>
      <c r="D7" s="4" t="s">
        <v>10</v>
      </c>
      <c r="E7" s="85">
        <f>'09分類帳'!J44</f>
        <v>34440</v>
      </c>
      <c r="F7" s="86">
        <f>E7/(E13-E8)</f>
        <v>0.05433659342375759</v>
      </c>
      <c r="G7" s="85">
        <f>'09分類帳'!J45</f>
        <v>34440</v>
      </c>
      <c r="H7" s="86">
        <f>G7/(G13-G8)</f>
        <v>0.05233119997082581</v>
      </c>
    </row>
    <row r="8" spans="1:8" ht="30" customHeight="1">
      <c r="A8" s="96" t="s">
        <v>187</v>
      </c>
      <c r="B8" s="85">
        <f>'09分類帳'!I48</f>
        <v>3100</v>
      </c>
      <c r="C8" s="171"/>
      <c r="D8" s="4" t="s">
        <v>18</v>
      </c>
      <c r="E8" s="85">
        <f>'09分類帳'!K44</f>
        <v>120774</v>
      </c>
      <c r="F8" s="86"/>
      <c r="G8" s="85">
        <f>'09分類帳'!K45</f>
        <v>120774</v>
      </c>
      <c r="H8" s="86"/>
    </row>
    <row r="9" spans="1:8" ht="32.25" customHeight="1">
      <c r="A9" s="60" t="s">
        <v>204</v>
      </c>
      <c r="B9" s="85">
        <f>'09分類帳'!J48</f>
        <v>0</v>
      </c>
      <c r="C9" s="171"/>
      <c r="D9" s="4" t="s">
        <v>89</v>
      </c>
      <c r="E9" s="85">
        <f>'09分類帳'!L44</f>
        <v>42132</v>
      </c>
      <c r="F9" s="86">
        <f>E9/(E13-E8)</f>
        <v>0.06647239704209508</v>
      </c>
      <c r="G9" s="85">
        <f>'09分類帳'!L45</f>
        <v>57660</v>
      </c>
      <c r="H9" s="86">
        <f>G9/(G13-G8)</f>
        <v>0.08761373374906552</v>
      </c>
    </row>
    <row r="10" spans="1:8" ht="30" customHeight="1">
      <c r="A10" s="4" t="s">
        <v>159</v>
      </c>
      <c r="B10" s="85">
        <f>'09分類帳'!K48</f>
        <v>0</v>
      </c>
      <c r="C10" s="171"/>
      <c r="D10" s="4" t="s">
        <v>90</v>
      </c>
      <c r="E10" s="85">
        <f>'09分類帳'!M44</f>
        <v>26420</v>
      </c>
      <c r="F10" s="86">
        <f>E10/(E13-E8)</f>
        <v>0.041683298439479544</v>
      </c>
      <c r="G10" s="85">
        <f>'09分類帳'!M45</f>
        <v>26420</v>
      </c>
      <c r="H10" s="86">
        <f>G10/(G13-G8)</f>
        <v>0.040144898467747325</v>
      </c>
    </row>
    <row r="11" spans="1:8" ht="24" customHeight="1">
      <c r="A11" s="60"/>
      <c r="B11" s="85">
        <f>'09分類帳'!L48</f>
        <v>0</v>
      </c>
      <c r="C11" s="171"/>
      <c r="D11" s="4" t="s">
        <v>11</v>
      </c>
      <c r="E11" s="85">
        <f>'09分類帳'!N44</f>
        <v>43262</v>
      </c>
      <c r="F11" s="86">
        <f>E11/(E13-E8)</f>
        <v>0.06825521790646344</v>
      </c>
      <c r="G11" s="85">
        <f>'09分類帳'!N45</f>
        <v>52023</v>
      </c>
      <c r="H11" s="86">
        <f>G11/(G13-G8)</f>
        <v>0.07904837445070474</v>
      </c>
    </row>
    <row r="12" spans="1:8" ht="25.5" customHeight="1">
      <c r="A12" s="4"/>
      <c r="B12" s="85">
        <f>'09分類帳'!M48</f>
        <v>0</v>
      </c>
      <c r="C12" s="172"/>
      <c r="D12" s="60"/>
      <c r="E12" s="85"/>
      <c r="F12" s="86"/>
      <c r="G12" s="85"/>
      <c r="H12" s="86"/>
    </row>
    <row r="13" spans="1:8" ht="30" customHeight="1">
      <c r="A13" s="4"/>
      <c r="B13" s="85">
        <f>'09分類帳'!N48</f>
        <v>0</v>
      </c>
      <c r="C13" s="172"/>
      <c r="D13" s="4" t="s">
        <v>91</v>
      </c>
      <c r="E13" s="85">
        <f>SUM(E4:E12)</f>
        <v>754601</v>
      </c>
      <c r="F13" s="86">
        <f>(E13-E8)/(E13-E8)</f>
        <v>1</v>
      </c>
      <c r="G13" s="85">
        <f>SUM(G4:G12)</f>
        <v>778890</v>
      </c>
      <c r="H13" s="87">
        <f>(G13-G8)/(G13-G8)</f>
        <v>1</v>
      </c>
    </row>
    <row r="14" spans="1:8" ht="35.25" customHeight="1">
      <c r="A14" s="4" t="s">
        <v>92</v>
      </c>
      <c r="B14" s="85">
        <f>SUM(B5:B13)</f>
        <v>679968</v>
      </c>
      <c r="C14" s="172"/>
      <c r="D14" s="4" t="s">
        <v>93</v>
      </c>
      <c r="E14" s="85">
        <f>'09分類帳'!P45</f>
        <v>713239</v>
      </c>
      <c r="F14" s="86"/>
      <c r="G14" s="85">
        <f>E14</f>
        <v>713239</v>
      </c>
      <c r="H14" s="92"/>
    </row>
    <row r="15" spans="1:8" ht="33" customHeight="1">
      <c r="A15" s="4" t="s">
        <v>12</v>
      </c>
      <c r="B15" s="85">
        <f>B14+B4</f>
        <v>1467840</v>
      </c>
      <c r="C15" s="173"/>
      <c r="D15" s="4" t="s">
        <v>12</v>
      </c>
      <c r="E15" s="85">
        <f>E13+E14</f>
        <v>1467840</v>
      </c>
      <c r="F15" s="87">
        <f>SUM(F4:F11)</f>
        <v>1</v>
      </c>
      <c r="G15" s="85">
        <f>G13+G14</f>
        <v>1492129</v>
      </c>
      <c r="H15" s="87">
        <f>SUM(H4:H11)</f>
        <v>1</v>
      </c>
    </row>
    <row r="16" spans="1:8" ht="66.75" customHeight="1">
      <c r="A16" s="4" t="s">
        <v>94</v>
      </c>
      <c r="B16" s="166" t="s">
        <v>330</v>
      </c>
      <c r="C16" s="166"/>
      <c r="D16" s="166"/>
      <c r="E16" s="166"/>
      <c r="F16" s="166"/>
      <c r="G16" s="166"/>
      <c r="H16" s="166"/>
    </row>
    <row r="17" spans="1:8" ht="27" customHeight="1">
      <c r="A17" s="167" t="s">
        <v>95</v>
      </c>
      <c r="B17" s="167"/>
      <c r="C17" s="167"/>
      <c r="D17" s="167"/>
      <c r="E17" s="167"/>
      <c r="F17" s="167"/>
      <c r="G17" s="167"/>
      <c r="H17" s="16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3" topLeftCell="BM4" activePane="bottomLeft" state="frozen"/>
      <selection pane="topLeft" activeCell="A1" sqref="A1"/>
      <selection pane="bottomLeft" activeCell="F33" sqref="F33"/>
    </sheetView>
  </sheetViews>
  <sheetFormatPr defaultColWidth="9.00390625" defaultRowHeight="16.5"/>
  <cols>
    <col min="1" max="2" width="2.75390625" style="0" customWidth="1"/>
    <col min="3" max="3" width="2.50390625" style="0" customWidth="1"/>
    <col min="4" max="4" width="4.875" style="41" customWidth="1"/>
    <col min="5" max="5" width="19.25390625" style="0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29" customWidth="1"/>
  </cols>
  <sheetData>
    <row r="1" spans="1:16" ht="33" customHeight="1">
      <c r="A1" s="155" t="str">
        <f>'09分類帳'!A1:I1</f>
        <v>嘉義縣太保市南新國民小學</v>
      </c>
      <c r="B1" s="156"/>
      <c r="C1" s="156"/>
      <c r="D1" s="156"/>
      <c r="E1" s="156"/>
      <c r="F1" s="156"/>
      <c r="G1" s="156"/>
      <c r="H1" s="156"/>
      <c r="I1" s="156"/>
      <c r="J1" s="153" t="s">
        <v>312</v>
      </c>
      <c r="K1" s="153"/>
      <c r="L1" s="153"/>
      <c r="M1" s="153"/>
      <c r="N1" s="153"/>
      <c r="O1" s="153"/>
      <c r="P1" s="154"/>
    </row>
    <row r="2" spans="1:16" s="30" customFormat="1" ht="16.5">
      <c r="A2" s="161" t="str">
        <f>'07分類帳'!A2:B2</f>
        <v>103年</v>
      </c>
      <c r="B2" s="161"/>
      <c r="C2" s="161" t="s">
        <v>5</v>
      </c>
      <c r="D2" s="161"/>
      <c r="E2" s="161" t="s">
        <v>13</v>
      </c>
      <c r="F2" s="4" t="s">
        <v>6</v>
      </c>
      <c r="G2" s="161" t="s">
        <v>194</v>
      </c>
      <c r="H2" s="161"/>
      <c r="I2" s="161"/>
      <c r="J2" s="161"/>
      <c r="K2" s="161"/>
      <c r="L2" s="161"/>
      <c r="M2" s="161"/>
      <c r="N2" s="161"/>
      <c r="O2" s="161"/>
      <c r="P2" s="161" t="s">
        <v>17</v>
      </c>
    </row>
    <row r="3" spans="1:16" s="30" customFormat="1" ht="28.5">
      <c r="A3" s="4" t="s">
        <v>1</v>
      </c>
      <c r="B3" s="4" t="s">
        <v>2</v>
      </c>
      <c r="C3" s="4" t="s">
        <v>3</v>
      </c>
      <c r="D3" s="4" t="s">
        <v>4</v>
      </c>
      <c r="E3" s="161"/>
      <c r="F3" s="4" t="s">
        <v>7</v>
      </c>
      <c r="G3" s="4" t="s">
        <v>8</v>
      </c>
      <c r="H3" s="4" t="s">
        <v>42</v>
      </c>
      <c r="I3" s="4" t="s">
        <v>9</v>
      </c>
      <c r="J3" s="4" t="s">
        <v>10</v>
      </c>
      <c r="K3" s="4" t="s">
        <v>18</v>
      </c>
      <c r="L3" s="5" t="s">
        <v>20</v>
      </c>
      <c r="M3" s="5" t="s">
        <v>19</v>
      </c>
      <c r="N3" s="4" t="s">
        <v>11</v>
      </c>
      <c r="O3" s="4" t="s">
        <v>12</v>
      </c>
      <c r="P3" s="161"/>
    </row>
    <row r="4" spans="1:16" s="31" customFormat="1" ht="19.5" customHeight="1">
      <c r="A4" s="2">
        <v>10</v>
      </c>
      <c r="B4" s="2">
        <v>1</v>
      </c>
      <c r="C4" s="1" t="s">
        <v>38</v>
      </c>
      <c r="D4" s="2" t="s">
        <v>48</v>
      </c>
      <c r="E4" s="40" t="s">
        <v>47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'09分類帳'!P45</f>
        <v>713239</v>
      </c>
    </row>
    <row r="5" spans="1:16" s="31" customFormat="1" ht="16.5">
      <c r="A5" s="2">
        <v>10</v>
      </c>
      <c r="B5" s="2">
        <v>2</v>
      </c>
      <c r="C5" s="1" t="s">
        <v>15</v>
      </c>
      <c r="D5" s="42">
        <v>1001</v>
      </c>
      <c r="E5" s="127" t="s">
        <v>256</v>
      </c>
      <c r="F5" s="1">
        <v>47740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8">SUM(G5:N5)</f>
        <v>0</v>
      </c>
      <c r="P5" s="1">
        <f aca="true" t="shared" si="1" ref="P5:P28">P4+F5-O5</f>
        <v>760979</v>
      </c>
    </row>
    <row r="6" spans="1:16" s="31" customFormat="1" ht="19.5" customHeight="1">
      <c r="A6" s="2">
        <v>10</v>
      </c>
      <c r="B6" s="2">
        <v>2</v>
      </c>
      <c r="C6" s="1" t="s">
        <v>15</v>
      </c>
      <c r="D6" s="42">
        <v>1002</v>
      </c>
      <c r="E6" s="128" t="s">
        <v>346</v>
      </c>
      <c r="F6" s="1">
        <v>620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761599</v>
      </c>
    </row>
    <row r="7" spans="1:16" s="31" customFormat="1" ht="19.5" customHeight="1">
      <c r="A7" s="2">
        <v>10</v>
      </c>
      <c r="B7" s="2">
        <v>8</v>
      </c>
      <c r="C7" s="1" t="s">
        <v>15</v>
      </c>
      <c r="D7" s="42">
        <v>1003</v>
      </c>
      <c r="E7" s="128" t="s">
        <v>347</v>
      </c>
      <c r="F7" s="1">
        <v>622480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1384079</v>
      </c>
    </row>
    <row r="8" spans="1:16" s="31" customFormat="1" ht="16.5">
      <c r="A8" s="2">
        <v>10</v>
      </c>
      <c r="B8" s="2">
        <v>13</v>
      </c>
      <c r="C8" s="1" t="s">
        <v>15</v>
      </c>
      <c r="D8" s="42">
        <v>1004</v>
      </c>
      <c r="E8" s="118" t="s">
        <v>348</v>
      </c>
      <c r="F8" s="1">
        <v>7665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1391744</v>
      </c>
    </row>
    <row r="9" spans="1:16" s="31" customFormat="1" ht="16.5">
      <c r="A9" s="2">
        <v>10</v>
      </c>
      <c r="B9" s="2">
        <v>13</v>
      </c>
      <c r="C9" s="1" t="s">
        <v>15</v>
      </c>
      <c r="D9" s="42">
        <f>D8+1</f>
        <v>1005</v>
      </c>
      <c r="E9" s="118" t="s">
        <v>349</v>
      </c>
      <c r="F9" s="1">
        <v>5148</v>
      </c>
      <c r="G9" s="1"/>
      <c r="H9" s="1"/>
      <c r="I9" s="1"/>
      <c r="J9" s="1"/>
      <c r="K9" s="1"/>
      <c r="L9" s="1"/>
      <c r="M9" s="1"/>
      <c r="N9" s="1"/>
      <c r="O9" s="1"/>
      <c r="P9" s="1">
        <f t="shared" si="1"/>
        <v>1396892</v>
      </c>
    </row>
    <row r="10" spans="1:16" s="31" customFormat="1" ht="16.5">
      <c r="A10" s="2">
        <v>10</v>
      </c>
      <c r="B10" s="2">
        <v>14</v>
      </c>
      <c r="C10" s="1" t="s">
        <v>15</v>
      </c>
      <c r="D10" s="42">
        <f>D9+1</f>
        <v>1006</v>
      </c>
      <c r="E10" s="118" t="s">
        <v>350</v>
      </c>
      <c r="F10" s="1">
        <v>305040</v>
      </c>
      <c r="G10" s="1"/>
      <c r="H10" s="1"/>
      <c r="I10" s="1"/>
      <c r="J10" s="1"/>
      <c r="K10" s="1"/>
      <c r="L10" s="1"/>
      <c r="M10" s="1"/>
      <c r="N10" s="1"/>
      <c r="O10" s="1"/>
      <c r="P10" s="1">
        <f t="shared" si="1"/>
        <v>1701932</v>
      </c>
    </row>
    <row r="11" spans="1:16" s="31" customFormat="1" ht="19.5" customHeight="1">
      <c r="A11" s="2">
        <v>10</v>
      </c>
      <c r="B11" s="2">
        <v>21</v>
      </c>
      <c r="C11" s="1" t="s">
        <v>16</v>
      </c>
      <c r="D11" s="42">
        <v>1001</v>
      </c>
      <c r="E11" s="25" t="s">
        <v>313</v>
      </c>
      <c r="F11" s="1"/>
      <c r="G11" s="1"/>
      <c r="H11" s="1"/>
      <c r="I11" s="1"/>
      <c r="J11" s="1"/>
      <c r="K11" s="1"/>
      <c r="L11" s="1"/>
      <c r="M11" s="1"/>
      <c r="N11" s="1">
        <v>4190</v>
      </c>
      <c r="O11" s="1">
        <f t="shared" si="0"/>
        <v>4190</v>
      </c>
      <c r="P11" s="1">
        <f t="shared" si="1"/>
        <v>1697742</v>
      </c>
    </row>
    <row r="12" spans="1:16" s="31" customFormat="1" ht="19.5" customHeight="1">
      <c r="A12" s="2">
        <v>10</v>
      </c>
      <c r="B12" s="2">
        <v>21</v>
      </c>
      <c r="C12" s="1" t="s">
        <v>16</v>
      </c>
      <c r="D12" s="42">
        <v>1002</v>
      </c>
      <c r="E12" s="25" t="s">
        <v>314</v>
      </c>
      <c r="F12" s="1"/>
      <c r="G12" s="1"/>
      <c r="H12" s="1">
        <v>2825</v>
      </c>
      <c r="I12" s="1"/>
      <c r="J12" s="1"/>
      <c r="K12" s="1"/>
      <c r="L12" s="1"/>
      <c r="M12" s="1"/>
      <c r="N12" s="1"/>
      <c r="O12" s="1">
        <f t="shared" si="0"/>
        <v>2825</v>
      </c>
      <c r="P12" s="1">
        <f t="shared" si="1"/>
        <v>1694917</v>
      </c>
    </row>
    <row r="13" spans="1:16" s="31" customFormat="1" ht="19.5" customHeight="1">
      <c r="A13" s="2">
        <v>10</v>
      </c>
      <c r="B13" s="2">
        <v>21</v>
      </c>
      <c r="C13" s="1" t="s">
        <v>16</v>
      </c>
      <c r="D13" s="42">
        <v>1003</v>
      </c>
      <c r="E13" s="25" t="s">
        <v>209</v>
      </c>
      <c r="F13" s="1"/>
      <c r="G13" s="1">
        <v>4950</v>
      </c>
      <c r="H13" s="1"/>
      <c r="I13" s="1"/>
      <c r="J13" s="1"/>
      <c r="K13" s="1"/>
      <c r="L13" s="1"/>
      <c r="M13" s="1"/>
      <c r="N13" s="1"/>
      <c r="O13" s="1">
        <f t="shared" si="0"/>
        <v>4950</v>
      </c>
      <c r="P13" s="1">
        <f t="shared" si="1"/>
        <v>1689967</v>
      </c>
    </row>
    <row r="14" spans="1:16" s="31" customFormat="1" ht="19.5" customHeight="1">
      <c r="A14" s="2">
        <v>10</v>
      </c>
      <c r="B14" s="2">
        <v>21</v>
      </c>
      <c r="C14" s="1" t="s">
        <v>16</v>
      </c>
      <c r="D14" s="42">
        <v>1004</v>
      </c>
      <c r="E14" s="25" t="s">
        <v>315</v>
      </c>
      <c r="F14" s="1"/>
      <c r="G14" s="1"/>
      <c r="H14" s="1"/>
      <c r="I14" s="1"/>
      <c r="J14" s="1"/>
      <c r="K14" s="1"/>
      <c r="L14" s="1">
        <v>17700</v>
      </c>
      <c r="M14" s="1"/>
      <c r="N14" s="1"/>
      <c r="O14" s="1">
        <f t="shared" si="0"/>
        <v>17700</v>
      </c>
      <c r="P14" s="1">
        <f t="shared" si="1"/>
        <v>1672267</v>
      </c>
    </row>
    <row r="15" spans="1:16" s="31" customFormat="1" ht="19.5" customHeight="1">
      <c r="A15" s="2">
        <v>10</v>
      </c>
      <c r="B15" s="2">
        <v>21</v>
      </c>
      <c r="C15" s="1" t="s">
        <v>16</v>
      </c>
      <c r="D15" s="42">
        <v>1005</v>
      </c>
      <c r="E15" s="25" t="s">
        <v>316</v>
      </c>
      <c r="F15" s="1">
        <v>-620</v>
      </c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1671647</v>
      </c>
    </row>
    <row r="16" spans="1:16" s="31" customFormat="1" ht="19.5" customHeight="1">
      <c r="A16" s="2">
        <v>10</v>
      </c>
      <c r="B16" s="2">
        <v>21</v>
      </c>
      <c r="C16" s="1" t="s">
        <v>16</v>
      </c>
      <c r="D16" s="42">
        <v>1006</v>
      </c>
      <c r="E16" s="126" t="s">
        <v>317</v>
      </c>
      <c r="F16" s="1">
        <v>-3760</v>
      </c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1667887</v>
      </c>
    </row>
    <row r="17" spans="1:16" s="31" customFormat="1" ht="19.5" customHeight="1">
      <c r="A17" s="2">
        <v>10</v>
      </c>
      <c r="B17" s="2">
        <v>21</v>
      </c>
      <c r="C17" s="1" t="s">
        <v>16</v>
      </c>
      <c r="D17" s="42">
        <v>1007</v>
      </c>
      <c r="E17" s="126" t="s">
        <v>255</v>
      </c>
      <c r="F17" s="1">
        <v>-3920</v>
      </c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1663967</v>
      </c>
    </row>
    <row r="18" spans="1:16" s="31" customFormat="1" ht="19.5" customHeight="1">
      <c r="A18" s="2">
        <v>10</v>
      </c>
      <c r="B18" s="2">
        <v>21</v>
      </c>
      <c r="C18" s="1" t="s">
        <v>16</v>
      </c>
      <c r="D18" s="42">
        <v>1008</v>
      </c>
      <c r="E18" s="126" t="s">
        <v>318</v>
      </c>
      <c r="F18" s="1"/>
      <c r="G18" s="1"/>
      <c r="H18" s="1"/>
      <c r="I18" s="1"/>
      <c r="J18" s="1">
        <v>12870</v>
      </c>
      <c r="K18" s="1"/>
      <c r="L18" s="1"/>
      <c r="M18" s="1"/>
      <c r="N18" s="1"/>
      <c r="O18" s="1">
        <f t="shared" si="0"/>
        <v>12870</v>
      </c>
      <c r="P18" s="1">
        <f t="shared" si="1"/>
        <v>1651097</v>
      </c>
    </row>
    <row r="19" spans="1:16" s="31" customFormat="1" ht="19.5" customHeight="1">
      <c r="A19" s="2">
        <v>10</v>
      </c>
      <c r="B19" s="2">
        <v>21</v>
      </c>
      <c r="C19" s="1" t="s">
        <v>16</v>
      </c>
      <c r="D19" s="42">
        <v>1009</v>
      </c>
      <c r="E19" s="25" t="s">
        <v>319</v>
      </c>
      <c r="F19" s="1"/>
      <c r="G19" s="1"/>
      <c r="H19" s="1"/>
      <c r="I19" s="1">
        <v>9000</v>
      </c>
      <c r="J19" s="1"/>
      <c r="K19" s="1"/>
      <c r="L19" s="1"/>
      <c r="M19" s="1"/>
      <c r="N19" s="1"/>
      <c r="O19" s="1">
        <f t="shared" si="0"/>
        <v>9000</v>
      </c>
      <c r="P19" s="1">
        <f t="shared" si="1"/>
        <v>1642097</v>
      </c>
    </row>
    <row r="20" spans="1:16" s="31" customFormat="1" ht="19.5" customHeight="1">
      <c r="A20" s="2">
        <v>10</v>
      </c>
      <c r="B20" s="2">
        <v>21</v>
      </c>
      <c r="C20" s="1" t="s">
        <v>16</v>
      </c>
      <c r="D20" s="42">
        <v>1010</v>
      </c>
      <c r="E20" s="25" t="s">
        <v>320</v>
      </c>
      <c r="F20" s="1"/>
      <c r="G20" s="1"/>
      <c r="H20" s="1">
        <v>9775</v>
      </c>
      <c r="I20" s="1"/>
      <c r="J20" s="1"/>
      <c r="K20" s="1"/>
      <c r="L20" s="1"/>
      <c r="M20" s="1"/>
      <c r="N20" s="1"/>
      <c r="O20" s="1">
        <f t="shared" si="0"/>
        <v>9775</v>
      </c>
      <c r="P20" s="1">
        <f t="shared" si="1"/>
        <v>1632322</v>
      </c>
    </row>
    <row r="21" spans="1:16" s="31" customFormat="1" ht="19.5" customHeight="1">
      <c r="A21" s="2">
        <v>10</v>
      </c>
      <c r="B21" s="2">
        <v>21</v>
      </c>
      <c r="C21" s="1" t="s">
        <v>16</v>
      </c>
      <c r="D21" s="42">
        <v>1011</v>
      </c>
      <c r="E21" s="25" t="s">
        <v>321</v>
      </c>
      <c r="F21" s="1"/>
      <c r="G21" s="1"/>
      <c r="H21" s="1">
        <v>185283</v>
      </c>
      <c r="I21" s="1"/>
      <c r="J21" s="1"/>
      <c r="K21" s="1"/>
      <c r="L21" s="1"/>
      <c r="M21" s="1"/>
      <c r="N21" s="1"/>
      <c r="O21" s="1">
        <f t="shared" si="0"/>
        <v>185283</v>
      </c>
      <c r="P21" s="1">
        <f t="shared" si="1"/>
        <v>1447039</v>
      </c>
    </row>
    <row r="22" spans="1:16" s="31" customFormat="1" ht="19.5" customHeight="1">
      <c r="A22" s="2">
        <v>10</v>
      </c>
      <c r="B22" s="2">
        <v>28</v>
      </c>
      <c r="C22" s="1" t="s">
        <v>16</v>
      </c>
      <c r="D22" s="42">
        <v>1012</v>
      </c>
      <c r="E22" s="25" t="s">
        <v>322</v>
      </c>
      <c r="F22" s="1">
        <v>-1320</v>
      </c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1445719</v>
      </c>
    </row>
    <row r="23" spans="1:16" s="31" customFormat="1" ht="19.5" customHeight="1">
      <c r="A23" s="2">
        <v>10</v>
      </c>
      <c r="B23" s="2">
        <v>28</v>
      </c>
      <c r="C23" s="1" t="s">
        <v>16</v>
      </c>
      <c r="D23" s="42">
        <v>1013</v>
      </c>
      <c r="E23" s="25" t="s">
        <v>214</v>
      </c>
      <c r="F23" s="1"/>
      <c r="G23" s="1">
        <v>31590</v>
      </c>
      <c r="H23" s="1"/>
      <c r="I23" s="1"/>
      <c r="J23" s="1"/>
      <c r="K23" s="1"/>
      <c r="L23" s="1"/>
      <c r="M23" s="1"/>
      <c r="N23" s="1"/>
      <c r="O23" s="1">
        <f t="shared" si="0"/>
        <v>31590</v>
      </c>
      <c r="P23" s="1">
        <f t="shared" si="1"/>
        <v>1414129</v>
      </c>
    </row>
    <row r="24" spans="1:16" s="31" customFormat="1" ht="19.5" customHeight="1">
      <c r="A24" s="2">
        <v>10</v>
      </c>
      <c r="B24" s="2">
        <v>28</v>
      </c>
      <c r="C24" s="1" t="s">
        <v>16</v>
      </c>
      <c r="D24" s="42">
        <v>1014</v>
      </c>
      <c r="E24" s="25" t="s">
        <v>212</v>
      </c>
      <c r="F24" s="1"/>
      <c r="G24" s="1"/>
      <c r="H24" s="1"/>
      <c r="I24" s="1"/>
      <c r="J24" s="1"/>
      <c r="K24" s="1">
        <v>81113</v>
      </c>
      <c r="L24" s="1"/>
      <c r="M24" s="1"/>
      <c r="N24" s="1"/>
      <c r="O24" s="1">
        <f t="shared" si="0"/>
        <v>81113</v>
      </c>
      <c r="P24" s="1">
        <f t="shared" si="1"/>
        <v>1333016</v>
      </c>
    </row>
    <row r="25" spans="1:16" s="31" customFormat="1" ht="19.5" customHeight="1">
      <c r="A25" s="2">
        <v>10</v>
      </c>
      <c r="B25" s="2">
        <v>28</v>
      </c>
      <c r="C25" s="1" t="s">
        <v>16</v>
      </c>
      <c r="D25" s="42">
        <v>1015</v>
      </c>
      <c r="E25" s="25" t="s">
        <v>213</v>
      </c>
      <c r="F25" s="1"/>
      <c r="G25" s="1"/>
      <c r="H25" s="1"/>
      <c r="I25" s="1"/>
      <c r="J25" s="1"/>
      <c r="K25" s="1">
        <v>27022</v>
      </c>
      <c r="L25" s="1"/>
      <c r="M25" s="1"/>
      <c r="N25" s="1"/>
      <c r="O25" s="1">
        <f t="shared" si="0"/>
        <v>27022</v>
      </c>
      <c r="P25" s="1">
        <f t="shared" si="1"/>
        <v>1305994</v>
      </c>
    </row>
    <row r="26" spans="1:16" s="31" customFormat="1" ht="19.5" customHeight="1">
      <c r="A26" s="2">
        <v>10</v>
      </c>
      <c r="B26" s="2">
        <v>28</v>
      </c>
      <c r="C26" s="1" t="s">
        <v>16</v>
      </c>
      <c r="D26" s="42">
        <v>1016</v>
      </c>
      <c r="E26" s="25" t="s">
        <v>323</v>
      </c>
      <c r="F26" s="1"/>
      <c r="G26" s="1"/>
      <c r="H26" s="1"/>
      <c r="I26" s="1"/>
      <c r="J26" s="1">
        <v>16950</v>
      </c>
      <c r="K26" s="1"/>
      <c r="L26" s="1"/>
      <c r="M26" s="1"/>
      <c r="N26" s="1"/>
      <c r="O26" s="1">
        <f t="shared" si="0"/>
        <v>16950</v>
      </c>
      <c r="P26" s="1">
        <f t="shared" si="1"/>
        <v>1289044</v>
      </c>
    </row>
    <row r="27" spans="1:16" s="31" customFormat="1" ht="19.5" customHeight="1">
      <c r="A27" s="2">
        <v>10</v>
      </c>
      <c r="B27" s="2">
        <v>28</v>
      </c>
      <c r="C27" s="1" t="s">
        <v>16</v>
      </c>
      <c r="D27" s="42">
        <v>1017</v>
      </c>
      <c r="E27" s="25" t="s">
        <v>211</v>
      </c>
      <c r="F27" s="1"/>
      <c r="G27" s="1">
        <v>2450</v>
      </c>
      <c r="H27" s="1"/>
      <c r="I27" s="1"/>
      <c r="J27" s="1"/>
      <c r="K27" s="1"/>
      <c r="L27" s="1"/>
      <c r="M27" s="1"/>
      <c r="N27" s="1"/>
      <c r="O27" s="1">
        <f t="shared" si="0"/>
        <v>2450</v>
      </c>
      <c r="P27" s="1">
        <f t="shared" si="1"/>
        <v>1286594</v>
      </c>
    </row>
    <row r="28" spans="1:16" s="31" customFormat="1" ht="19.5" customHeight="1">
      <c r="A28" s="2">
        <v>10</v>
      </c>
      <c r="B28" s="2">
        <v>28</v>
      </c>
      <c r="C28" s="1" t="s">
        <v>16</v>
      </c>
      <c r="D28" s="42">
        <v>1018</v>
      </c>
      <c r="E28" s="25" t="s">
        <v>324</v>
      </c>
      <c r="F28" s="1"/>
      <c r="G28" s="1"/>
      <c r="H28" s="1"/>
      <c r="I28" s="1">
        <v>3240</v>
      </c>
      <c r="J28" s="1"/>
      <c r="K28" s="1"/>
      <c r="L28" s="1"/>
      <c r="M28" s="1"/>
      <c r="N28" s="1"/>
      <c r="O28" s="1">
        <f t="shared" si="0"/>
        <v>3240</v>
      </c>
      <c r="P28" s="1">
        <f t="shared" si="1"/>
        <v>1283354</v>
      </c>
    </row>
    <row r="29" spans="1:16" s="32" customFormat="1" ht="19.5" customHeight="1">
      <c r="A29" s="33"/>
      <c r="B29" s="33"/>
      <c r="C29" s="34"/>
      <c r="D29" s="33"/>
      <c r="E29" s="14" t="s">
        <v>32</v>
      </c>
      <c r="F29" s="15">
        <f aca="true" t="shared" si="2" ref="F29:N29">SUM(F5:F28)</f>
        <v>979073</v>
      </c>
      <c r="G29" s="15">
        <f t="shared" si="2"/>
        <v>38990</v>
      </c>
      <c r="H29" s="15">
        <f t="shared" si="2"/>
        <v>197883</v>
      </c>
      <c r="I29" s="15">
        <f t="shared" si="2"/>
        <v>12240</v>
      </c>
      <c r="J29" s="15">
        <f t="shared" si="2"/>
        <v>29820</v>
      </c>
      <c r="K29" s="15">
        <f t="shared" si="2"/>
        <v>108135</v>
      </c>
      <c r="L29" s="15">
        <f t="shared" si="2"/>
        <v>17700</v>
      </c>
      <c r="M29" s="15">
        <f t="shared" si="2"/>
        <v>0</v>
      </c>
      <c r="N29" s="15">
        <f t="shared" si="2"/>
        <v>4190</v>
      </c>
      <c r="O29" s="15">
        <f>SUM(G29:N29)</f>
        <v>408958</v>
      </c>
      <c r="P29" s="1">
        <f>F29-O29</f>
        <v>570115</v>
      </c>
    </row>
    <row r="30" spans="1:16" s="32" customFormat="1" ht="19.5" customHeight="1">
      <c r="A30" s="33"/>
      <c r="B30" s="33"/>
      <c r="C30" s="34"/>
      <c r="D30" s="33"/>
      <c r="E30" s="14" t="s">
        <v>33</v>
      </c>
      <c r="F30" s="15">
        <f>'09分類帳'!F45+'10分類帳'!F29</f>
        <v>2471202</v>
      </c>
      <c r="G30" s="15">
        <f>'09分類帳'!G45+'10分類帳'!G29</f>
        <v>79230</v>
      </c>
      <c r="H30" s="15">
        <f>'09分類帳'!H45+'10分類帳'!H29</f>
        <v>610226</v>
      </c>
      <c r="I30" s="15">
        <f>'09分類帳'!I45+'10分類帳'!I29</f>
        <v>47230</v>
      </c>
      <c r="J30" s="15">
        <f>'09分類帳'!J45+'10分類帳'!J29</f>
        <v>64260</v>
      </c>
      <c r="K30" s="15">
        <f>'09分類帳'!K45+'10分類帳'!K29</f>
        <v>228909</v>
      </c>
      <c r="L30" s="15">
        <f>'09分類帳'!L45+'10分類帳'!L29</f>
        <v>75360</v>
      </c>
      <c r="M30" s="15">
        <f>'09分類帳'!M45+'10分類帳'!M29</f>
        <v>26420</v>
      </c>
      <c r="N30" s="15">
        <f>'09分類帳'!N45+'10分類帳'!N29</f>
        <v>56213</v>
      </c>
      <c r="O30" s="15">
        <f>SUM(G30:N30)</f>
        <v>1187848</v>
      </c>
      <c r="P30" s="15">
        <f>F30-O30</f>
        <v>1283354</v>
      </c>
    </row>
    <row r="31" ht="48" customHeight="1"/>
    <row r="32" spans="1:16" s="30" customFormat="1" ht="58.5" customHeight="1">
      <c r="A32" s="36"/>
      <c r="B32" s="36"/>
      <c r="C32" s="36"/>
      <c r="D32" s="110"/>
      <c r="E32" s="60" t="s">
        <v>189</v>
      </c>
      <c r="F32" s="5" t="s">
        <v>43</v>
      </c>
      <c r="G32" s="5" t="s">
        <v>87</v>
      </c>
      <c r="H32" s="5" t="s">
        <v>202</v>
      </c>
      <c r="I32" s="5" t="s">
        <v>188</v>
      </c>
      <c r="J32" s="5" t="s">
        <v>204</v>
      </c>
      <c r="K32" s="5" t="s">
        <v>46</v>
      </c>
      <c r="L32" s="5"/>
      <c r="M32" s="5"/>
      <c r="N32" s="5"/>
      <c r="O32" s="157" t="s">
        <v>184</v>
      </c>
      <c r="P32" s="158"/>
    </row>
    <row r="33" spans="1:16" ht="34.5" customHeight="1">
      <c r="A33" s="35"/>
      <c r="B33" s="35"/>
      <c r="C33" s="35"/>
      <c r="D33" s="111"/>
      <c r="E33" s="26"/>
      <c r="F33" s="93">
        <f>F5+F7+F9+F15+F16+F17+F22</f>
        <v>665748</v>
      </c>
      <c r="G33" s="93">
        <f>F6</f>
        <v>620</v>
      </c>
      <c r="H33" s="93">
        <f>F10</f>
        <v>305040</v>
      </c>
      <c r="I33" s="27"/>
      <c r="J33" s="28"/>
      <c r="K33" s="27">
        <f>F8</f>
        <v>7665</v>
      </c>
      <c r="L33" s="27"/>
      <c r="M33" s="94"/>
      <c r="N33" s="94"/>
      <c r="O33" s="159">
        <f>SUM(F33:N33)</f>
        <v>979073</v>
      </c>
      <c r="P33" s="160"/>
    </row>
  </sheetData>
  <mergeCells count="9">
    <mergeCell ref="J1:P1"/>
    <mergeCell ref="A1:I1"/>
    <mergeCell ref="O32:P32"/>
    <mergeCell ref="O33:P33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ACCOUNT</cp:lastModifiedBy>
  <cp:lastPrinted>2015-07-31T07:21:51Z</cp:lastPrinted>
  <dcterms:created xsi:type="dcterms:W3CDTF">2005-07-22T02:50:49Z</dcterms:created>
  <dcterms:modified xsi:type="dcterms:W3CDTF">2015-08-26T05:23:55Z</dcterms:modified>
  <cp:category/>
  <cp:version/>
  <cp:contentType/>
  <cp:contentStatus/>
</cp:coreProperties>
</file>